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ables/table2.xml" ContentType="application/vnd.openxmlformats-officedocument.spreadsheetml.table+xml"/>
  <Override PartName="/xl/drawings/drawing7.xml" ContentType="application/vnd.openxmlformats-officedocument.drawing+xml"/>
  <Override PartName="/xl/tables/table3.xml" ContentType="application/vnd.openxmlformats-officedocument.spreadsheetml.tab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8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0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11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2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13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4.xml" ContentType="application/vnd.openxmlformats-officedocument.drawing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ityoftyler.net\share\Users\FOLDER_REDIRECTION$\spatil\Documents\Documents\Rey_BuildingServicesReports\BuildingPermits_Inspections_Dashboards\2020 Permits Data Charts Variance\Submits_Dan\Apr 2021\Backup\"/>
    </mc:Choice>
  </mc:AlternateContent>
  <xr:revisionPtr revIDLastSave="0" documentId="13_ncr:1_{CB4F0151-FC2F-4CBD-8146-38564AE6EF86}" xr6:coauthVersionLast="45" xr6:coauthVersionMax="45" xr10:uidLastSave="{00000000-0000-0000-0000-000000000000}"/>
  <bookViews>
    <workbookView xWindow="-108" yWindow="-108" windowWidth="23256" windowHeight="10008" firstSheet="10" activeTab="13" xr2:uid="{F13C7BEB-0ED1-4BEA-A12E-549A765FFAAA}"/>
  </bookViews>
  <sheets>
    <sheet name="Support" sheetId="4" state="hidden" r:id="rId1"/>
    <sheet name="CheckBox" sheetId="7" state="hidden" r:id="rId2"/>
    <sheet name="RadioButton" sheetId="5" state="hidden" r:id="rId3"/>
    <sheet name="Charts_Totals" sheetId="2" state="hidden" r:id="rId4"/>
    <sheet name="Charts_Totals (2)" sheetId="11" state="hidden" r:id="rId5"/>
    <sheet name="Charts_Totals (3)" sheetId="13" state="hidden" r:id="rId6"/>
    <sheet name="Data_Totals" sheetId="1" state="hidden" r:id="rId7"/>
    <sheet name="Data" sheetId="6" state="hidden" r:id="rId8"/>
    <sheet name="Support (2)" sheetId="9" state="hidden" r:id="rId9"/>
    <sheet name="ThisYrVsLastYr_RadioButton (2)" sheetId="15" state="hidden" r:id="rId10"/>
    <sheet name="MonthlyData(Apr20-21)" sheetId="19" r:id="rId11"/>
    <sheet name="Monthly Data (Apr2020-Apr2021)" sheetId="16" state="hidden" r:id="rId12"/>
    <sheet name="MonthlyDataChart(Apr20-Apr21)" sheetId="17" state="hidden" r:id="rId13"/>
    <sheet name="Charts_Webpage(Apr20-21)" sheetId="18" r:id="rId14"/>
    <sheet name="ThisYrVsLastYr_RadioButton" sheetId="10" state="hidden" r:id="rId15"/>
  </sheets>
  <definedNames>
    <definedName name="_xlnm._FilterDatabase" localSheetId="7" hidden="1">Data!$A$1:$D$127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9" l="1"/>
  <c r="D16" i="19"/>
  <c r="E16" i="19"/>
  <c r="F16" i="19"/>
  <c r="G16" i="19"/>
  <c r="B16" i="19"/>
  <c r="B20" i="16"/>
  <c r="B21" i="16"/>
  <c r="B22" i="16"/>
  <c r="B23" i="16"/>
  <c r="B24" i="16"/>
  <c r="B25" i="16"/>
  <c r="B26" i="16"/>
  <c r="B27" i="16"/>
  <c r="B28" i="16"/>
  <c r="B29" i="16"/>
  <c r="B30" i="16"/>
  <c r="B31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G19" i="16"/>
  <c r="F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D19" i="16"/>
  <c r="C19" i="16"/>
  <c r="B19" i="16"/>
  <c r="B4" i="9"/>
  <c r="D5" i="9" l="1"/>
  <c r="D4" i="9" l="1"/>
  <c r="C2" i="9" l="1"/>
  <c r="C3" i="9"/>
  <c r="D3" i="9"/>
  <c r="D2" i="9"/>
  <c r="L2" i="9" l="1"/>
  <c r="J3" i="9"/>
  <c r="L3" i="9"/>
  <c r="J2" i="9"/>
  <c r="I2" i="9"/>
  <c r="F3" i="9"/>
  <c r="H3" i="9" s="1"/>
  <c r="F2" i="9"/>
  <c r="H2" i="9" s="1"/>
  <c r="E2" i="9"/>
  <c r="G2" i="9" s="1"/>
  <c r="I3" i="9"/>
  <c r="K2" i="9"/>
  <c r="E3" i="9"/>
  <c r="G3" i="9" s="1"/>
  <c r="K3" i="9"/>
  <c r="C13" i="9"/>
  <c r="B13" i="9"/>
  <c r="M3" i="9" l="1"/>
  <c r="N3" i="9"/>
  <c r="M2" i="9"/>
  <c r="N2" i="9"/>
  <c r="O3" i="9"/>
  <c r="P3" i="9"/>
  <c r="O2" i="9"/>
  <c r="P2" i="9"/>
  <c r="K13" i="9"/>
  <c r="O13" i="9" s="1"/>
  <c r="E13" i="9"/>
  <c r="G13" i="9" s="1"/>
  <c r="I13" i="9"/>
  <c r="M13" i="9" s="1"/>
  <c r="T6" i="9"/>
  <c r="K29" i="9"/>
  <c r="I29" i="9"/>
  <c r="G29" i="9"/>
  <c r="E29" i="9"/>
  <c r="C29" i="9"/>
  <c r="B29" i="9"/>
  <c r="K28" i="9"/>
  <c r="I28" i="9"/>
  <c r="G28" i="9"/>
  <c r="E28" i="9"/>
  <c r="C28" i="9"/>
  <c r="B28" i="9"/>
  <c r="K27" i="9"/>
  <c r="I27" i="9"/>
  <c r="G27" i="9"/>
  <c r="E27" i="9"/>
  <c r="C27" i="9"/>
  <c r="B27" i="9"/>
  <c r="K26" i="9"/>
  <c r="I26" i="9"/>
  <c r="G26" i="9"/>
  <c r="E26" i="9"/>
  <c r="C26" i="9"/>
  <c r="B26" i="9"/>
  <c r="K25" i="9"/>
  <c r="I25" i="9"/>
  <c r="G25" i="9"/>
  <c r="E25" i="9"/>
  <c r="C25" i="9"/>
  <c r="B25" i="9"/>
  <c r="K24" i="9"/>
  <c r="I24" i="9"/>
  <c r="G24" i="9"/>
  <c r="E24" i="9"/>
  <c r="C24" i="9"/>
  <c r="B24" i="9"/>
  <c r="K23" i="9"/>
  <c r="I23" i="9"/>
  <c r="G23" i="9"/>
  <c r="E23" i="9"/>
  <c r="C23" i="9"/>
  <c r="B23" i="9"/>
  <c r="K22" i="9"/>
  <c r="I22" i="9"/>
  <c r="G22" i="9"/>
  <c r="E22" i="9"/>
  <c r="C22" i="9"/>
  <c r="B22" i="9"/>
  <c r="G15" i="4"/>
  <c r="G16" i="4"/>
  <c r="G17" i="4"/>
  <c r="G18" i="4"/>
  <c r="G19" i="4"/>
  <c r="G20" i="4"/>
  <c r="G21" i="4"/>
  <c r="F15" i="4"/>
  <c r="F16" i="4"/>
  <c r="F17" i="4"/>
  <c r="F18" i="4"/>
  <c r="F19" i="4"/>
  <c r="F20" i="4"/>
  <c r="F21" i="4"/>
  <c r="F22" i="4"/>
  <c r="E15" i="4"/>
  <c r="E16" i="4"/>
  <c r="E17" i="4"/>
  <c r="E18" i="4"/>
  <c r="E19" i="4"/>
  <c r="E20" i="4"/>
  <c r="E21" i="4"/>
  <c r="C15" i="4"/>
  <c r="C16" i="4"/>
  <c r="C17" i="4"/>
  <c r="C18" i="4"/>
  <c r="C19" i="4"/>
  <c r="C20" i="4"/>
  <c r="C21" i="4"/>
  <c r="B15" i="4"/>
  <c r="B16" i="4"/>
  <c r="B17" i="4"/>
  <c r="B18" i="4"/>
  <c r="B19" i="4"/>
  <c r="B20" i="4"/>
  <c r="B21" i="4"/>
  <c r="D18" i="4"/>
  <c r="D19" i="4"/>
  <c r="D20" i="4"/>
  <c r="D21" i="4"/>
  <c r="D17" i="4"/>
  <c r="D16" i="4"/>
  <c r="D15" i="4"/>
  <c r="G14" i="4"/>
  <c r="F14" i="4"/>
  <c r="E14" i="4"/>
  <c r="D14" i="4"/>
  <c r="C14" i="4"/>
  <c r="B14" i="4"/>
  <c r="C9" i="9" l="1"/>
  <c r="C10" i="9"/>
  <c r="C11" i="9"/>
  <c r="C12" i="9"/>
  <c r="B9" i="9"/>
  <c r="E9" i="9" s="1"/>
  <c r="G9" i="9" s="1"/>
  <c r="B10" i="9"/>
  <c r="B11" i="9"/>
  <c r="B12" i="9"/>
  <c r="C7" i="4"/>
  <c r="C8" i="4"/>
  <c r="C9" i="4"/>
  <c r="C10" i="4"/>
  <c r="B10" i="4"/>
  <c r="B9" i="4"/>
  <c r="B8" i="4"/>
  <c r="B7" i="4"/>
  <c r="D7" i="4" l="1"/>
  <c r="E7" i="4" s="1"/>
  <c r="E12" i="9"/>
  <c r="G12" i="9" s="1"/>
  <c r="D8" i="4"/>
  <c r="E8" i="4" s="1"/>
  <c r="E10" i="9"/>
  <c r="G10" i="9" s="1"/>
  <c r="E11" i="9"/>
  <c r="G11" i="9" s="1"/>
  <c r="D10" i="4"/>
  <c r="E10" i="4" s="1"/>
  <c r="G9" i="4"/>
  <c r="I9" i="4" s="1"/>
  <c r="G8" i="4"/>
  <c r="I8" i="4" s="1"/>
  <c r="G7" i="4"/>
  <c r="I7" i="4" s="1"/>
  <c r="D9" i="4"/>
  <c r="E9" i="4" s="1"/>
  <c r="F8" i="4"/>
  <c r="H8" i="4" s="1"/>
  <c r="F10" i="4"/>
  <c r="H10" i="4" s="1"/>
  <c r="G10" i="4"/>
  <c r="I10" i="4" s="1"/>
  <c r="F9" i="4"/>
  <c r="H9" i="4" s="1"/>
  <c r="F7" i="4"/>
  <c r="H7" i="4" s="1"/>
  <c r="K12" i="9"/>
  <c r="O12" i="9" s="1"/>
  <c r="K11" i="9"/>
  <c r="O11" i="9" s="1"/>
  <c r="K10" i="9"/>
  <c r="O10" i="9" s="1"/>
  <c r="K9" i="9"/>
  <c r="O9" i="9" s="1"/>
  <c r="I12" i="9"/>
  <c r="M12" i="9" s="1"/>
  <c r="I11" i="9"/>
  <c r="M11" i="9" s="1"/>
  <c r="I10" i="9"/>
  <c r="M10" i="9" s="1"/>
  <c r="I9" i="9"/>
  <c r="M9" i="9" s="1"/>
  <c r="C5" i="9"/>
  <c r="C6" i="9"/>
  <c r="C7" i="9"/>
  <c r="C8" i="9"/>
  <c r="C4" i="9"/>
  <c r="B6" i="9"/>
  <c r="B7" i="9"/>
  <c r="B8" i="9"/>
  <c r="B5" i="9"/>
  <c r="K39" i="9"/>
  <c r="I39" i="9"/>
  <c r="G39" i="9"/>
  <c r="E39" i="9"/>
  <c r="C39" i="9"/>
  <c r="B39" i="9"/>
  <c r="K38" i="9"/>
  <c r="I38" i="9"/>
  <c r="G38" i="9"/>
  <c r="E38" i="9"/>
  <c r="C38" i="9"/>
  <c r="B38" i="9"/>
  <c r="K37" i="9"/>
  <c r="I37" i="9"/>
  <c r="G37" i="9"/>
  <c r="E37" i="9"/>
  <c r="C37" i="9"/>
  <c r="B37" i="9"/>
  <c r="K36" i="9"/>
  <c r="I36" i="9"/>
  <c r="G36" i="9"/>
  <c r="E36" i="9"/>
  <c r="C36" i="9"/>
  <c r="B36" i="9"/>
  <c r="K35" i="9"/>
  <c r="I35" i="9"/>
  <c r="G35" i="9"/>
  <c r="E35" i="9"/>
  <c r="C35" i="9"/>
  <c r="B35" i="9"/>
  <c r="K34" i="9"/>
  <c r="I34" i="9"/>
  <c r="G34" i="9"/>
  <c r="E34" i="9"/>
  <c r="C34" i="9"/>
  <c r="B34" i="9"/>
  <c r="K33" i="9"/>
  <c r="I33" i="9"/>
  <c r="G33" i="9"/>
  <c r="E33" i="9"/>
  <c r="C33" i="9"/>
  <c r="B33" i="9"/>
  <c r="K32" i="9"/>
  <c r="I32" i="9"/>
  <c r="G32" i="9"/>
  <c r="E32" i="9"/>
  <c r="C32" i="9"/>
  <c r="B32" i="9"/>
  <c r="K31" i="9"/>
  <c r="I31" i="9"/>
  <c r="G31" i="9"/>
  <c r="E31" i="9"/>
  <c r="C31" i="9"/>
  <c r="B31" i="9"/>
  <c r="K30" i="9"/>
  <c r="I30" i="9"/>
  <c r="G30" i="9"/>
  <c r="E30" i="9"/>
  <c r="C30" i="9"/>
  <c r="B30" i="9"/>
  <c r="E5" i="9" l="1"/>
  <c r="F5" i="9"/>
  <c r="H5" i="9" s="1"/>
  <c r="J5" i="9"/>
  <c r="I5" i="9"/>
  <c r="K5" i="9"/>
  <c r="L5" i="9"/>
  <c r="L4" i="9"/>
  <c r="E4" i="9"/>
  <c r="G4" i="9" s="1"/>
  <c r="K4" i="9"/>
  <c r="I4" i="9"/>
  <c r="M4" i="9" s="1"/>
  <c r="F4" i="9"/>
  <c r="H4" i="9" s="1"/>
  <c r="J4" i="9"/>
  <c r="I6" i="9"/>
  <c r="M6" i="9" s="1"/>
  <c r="G5" i="9"/>
  <c r="K8" i="9"/>
  <c r="O8" i="9" s="1"/>
  <c r="E7" i="9"/>
  <c r="G7" i="9" s="1"/>
  <c r="E6" i="9"/>
  <c r="G6" i="9" s="1"/>
  <c r="K7" i="9"/>
  <c r="O7" i="9" s="1"/>
  <c r="E8" i="9"/>
  <c r="G8" i="9" s="1"/>
  <c r="I8" i="9"/>
  <c r="M8" i="9" s="1"/>
  <c r="I7" i="9"/>
  <c r="M7" i="9" s="1"/>
  <c r="K6" i="9"/>
  <c r="O6" i="9" s="1"/>
  <c r="C3" i="4"/>
  <c r="C4" i="4"/>
  <c r="C5" i="4"/>
  <c r="C6" i="4"/>
  <c r="C2" i="4"/>
  <c r="B2" i="4"/>
  <c r="B3" i="4"/>
  <c r="B4" i="4"/>
  <c r="B5" i="4"/>
  <c r="B6" i="4"/>
  <c r="N5" i="9" l="1"/>
  <c r="M5" i="9"/>
  <c r="O5" i="9"/>
  <c r="P5" i="9"/>
  <c r="P4" i="9"/>
  <c r="O4" i="9"/>
  <c r="N4" i="9"/>
  <c r="D4" i="4"/>
  <c r="E4" i="4" s="1"/>
  <c r="D5" i="4"/>
  <c r="E5" i="4" s="1"/>
  <c r="G6" i="4"/>
  <c r="I6" i="4" s="1"/>
  <c r="G2" i="4"/>
  <c r="I2" i="4" s="1"/>
  <c r="G3" i="4"/>
  <c r="I3" i="4" s="1"/>
  <c r="D3" i="4"/>
  <c r="E3" i="4" s="1"/>
  <c r="G5" i="4"/>
  <c r="I5" i="4" s="1"/>
  <c r="D6" i="4"/>
  <c r="E6" i="4" s="1"/>
  <c r="D2" i="4"/>
  <c r="E2" i="4" s="1"/>
  <c r="G4" i="4"/>
  <c r="I4" i="4" s="1"/>
  <c r="F2" i="4"/>
  <c r="H2" i="4" s="1"/>
  <c r="F4" i="4"/>
  <c r="H4" i="4" s="1"/>
  <c r="F3" i="4"/>
  <c r="H3" i="4" s="1"/>
  <c r="F6" i="4"/>
  <c r="H6" i="4" s="1"/>
  <c r="F5" i="4"/>
  <c r="H5" i="4" s="1"/>
  <c r="M4" i="4"/>
  <c r="G23" i="4" l="1"/>
  <c r="G24" i="4"/>
  <c r="G25" i="4"/>
  <c r="G26" i="4"/>
  <c r="G27" i="4"/>
  <c r="G28" i="4"/>
  <c r="G29" i="4"/>
  <c r="G30" i="4"/>
  <c r="G31" i="4"/>
  <c r="G22" i="4"/>
  <c r="F23" i="4"/>
  <c r="F24" i="4"/>
  <c r="F25" i="4"/>
  <c r="F26" i="4"/>
  <c r="F27" i="4"/>
  <c r="F28" i="4"/>
  <c r="F29" i="4"/>
  <c r="F30" i="4"/>
  <c r="F31" i="4"/>
  <c r="D23" i="4"/>
  <c r="D24" i="4"/>
  <c r="D25" i="4"/>
  <c r="D26" i="4"/>
  <c r="D27" i="4"/>
  <c r="D28" i="4"/>
  <c r="D29" i="4"/>
  <c r="D30" i="4"/>
  <c r="D31" i="4"/>
  <c r="D22" i="4"/>
  <c r="C23" i="4"/>
  <c r="C24" i="4"/>
  <c r="C25" i="4"/>
  <c r="C26" i="4"/>
  <c r="C27" i="4"/>
  <c r="C28" i="4"/>
  <c r="C29" i="4"/>
  <c r="C30" i="4"/>
  <c r="C31" i="4"/>
  <c r="C22" i="4"/>
  <c r="B23" i="4"/>
  <c r="B24" i="4"/>
  <c r="B25" i="4"/>
  <c r="B26" i="4"/>
  <c r="B27" i="4"/>
  <c r="B28" i="4"/>
  <c r="B29" i="4"/>
  <c r="B30" i="4"/>
  <c r="B31" i="4"/>
  <c r="E24" i="4"/>
  <c r="E25" i="4"/>
  <c r="E26" i="4"/>
  <c r="E27" i="4"/>
  <c r="E28" i="4"/>
  <c r="E29" i="4"/>
  <c r="E30" i="4"/>
  <c r="E31" i="4"/>
  <c r="E23" i="4"/>
  <c r="E22" i="4"/>
  <c r="B22" i="4"/>
</calcChain>
</file>

<file path=xl/sharedStrings.xml><?xml version="1.0" encoding="utf-8"?>
<sst xmlns="http://schemas.openxmlformats.org/spreadsheetml/2006/main" count="502" uniqueCount="74">
  <si>
    <t>Date</t>
  </si>
  <si>
    <t>Total Number of Permits Issued</t>
  </si>
  <si>
    <t>Total Number of Inspections Completed</t>
  </si>
  <si>
    <t xml:space="preserve">Total Number of CO's </t>
  </si>
  <si>
    <t>Total Number of Residential Plans Reviewed</t>
  </si>
  <si>
    <t>Total Number of Commercial Plans Reviewed</t>
  </si>
  <si>
    <t>Total Number of Res Finals</t>
  </si>
  <si>
    <t>Jul-20</t>
  </si>
  <si>
    <t>Jul-19</t>
  </si>
  <si>
    <t>Jun-20</t>
  </si>
  <si>
    <t>Jun-19</t>
  </si>
  <si>
    <t>May-20</t>
  </si>
  <si>
    <t>May-19</t>
  </si>
  <si>
    <t>Apr-20</t>
  </si>
  <si>
    <t>Apr-19</t>
  </si>
  <si>
    <t>Mar-20</t>
  </si>
  <si>
    <t>Mar-19</t>
  </si>
  <si>
    <t>Item</t>
  </si>
  <si>
    <t>Year</t>
  </si>
  <si>
    <t>Month</t>
  </si>
  <si>
    <t>Totals</t>
  </si>
  <si>
    <t>Permits Issued</t>
  </si>
  <si>
    <t>Mar</t>
  </si>
  <si>
    <t>Inspections Completed</t>
  </si>
  <si>
    <t>Res Finals</t>
  </si>
  <si>
    <t>Res Plan Reviews</t>
  </si>
  <si>
    <t>Comm Plan Reviews</t>
  </si>
  <si>
    <t>CO's</t>
  </si>
  <si>
    <t>Apr</t>
  </si>
  <si>
    <t>May</t>
  </si>
  <si>
    <t>Jun</t>
  </si>
  <si>
    <t>Jul</t>
  </si>
  <si>
    <t>Year 2019</t>
  </si>
  <si>
    <t>Year 2020</t>
  </si>
  <si>
    <t>Selection</t>
  </si>
  <si>
    <t>jul</t>
  </si>
  <si>
    <t>Max Left</t>
  </si>
  <si>
    <t>Max Right</t>
  </si>
  <si>
    <t>Up Error Bar</t>
  </si>
  <si>
    <t>Down Error Bar</t>
  </si>
  <si>
    <t>Up Data Label</t>
  </si>
  <si>
    <t>Down Data Label</t>
  </si>
  <si>
    <t>Aug</t>
  </si>
  <si>
    <t>Sep</t>
  </si>
  <si>
    <t>Oct</t>
  </si>
  <si>
    <t>Nov</t>
  </si>
  <si>
    <t>Dec</t>
  </si>
  <si>
    <t>Aug-20</t>
  </si>
  <si>
    <t>Aug-19</t>
  </si>
  <si>
    <t>Sep-20</t>
  </si>
  <si>
    <t>Sep-19</t>
  </si>
  <si>
    <t>Oct-20</t>
  </si>
  <si>
    <t>Oct-19</t>
  </si>
  <si>
    <t>Nov-20</t>
  </si>
  <si>
    <t>Nov-19</t>
  </si>
  <si>
    <t>Dec-20</t>
  </si>
  <si>
    <t>Dec-19</t>
  </si>
  <si>
    <t>Jan</t>
  </si>
  <si>
    <t>Feb</t>
  </si>
  <si>
    <t>Column1</t>
  </si>
  <si>
    <t>Year 2021</t>
  </si>
  <si>
    <t>Column2</t>
  </si>
  <si>
    <t>Max Left 2021</t>
  </si>
  <si>
    <t>Column3</t>
  </si>
  <si>
    <t>Max Right 2021</t>
  </si>
  <si>
    <t>Column4</t>
  </si>
  <si>
    <t>Up Error Bar 2021</t>
  </si>
  <si>
    <t>Down Error Bar 2021</t>
  </si>
  <si>
    <t>Up Data Label 2021</t>
  </si>
  <si>
    <t>Down Data Label 2021</t>
  </si>
  <si>
    <t>Inspections</t>
  </si>
  <si>
    <t>Com Plan Reviews</t>
  </si>
  <si>
    <t>For linking radio button to list item data: adding formula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</si>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</sst>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Segoe U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3399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17" fontId="0" fillId="0" borderId="0" xfId="0" applyNumberFormat="1"/>
    <xf numFmtId="14" fontId="0" fillId="0" borderId="0" xfId="0" applyNumberFormat="1"/>
    <xf numFmtId="0" fontId="1" fillId="0" borderId="0" xfId="0" applyFont="1"/>
    <xf numFmtId="0" fontId="0" fillId="2" borderId="0" xfId="0" applyFill="1"/>
    <xf numFmtId="9" fontId="0" fillId="0" borderId="0" xfId="1" applyFont="1"/>
    <xf numFmtId="0" fontId="0" fillId="3" borderId="0" xfId="0" applyFill="1"/>
    <xf numFmtId="0" fontId="0" fillId="4" borderId="0" xfId="0" applyFill="1"/>
    <xf numFmtId="0" fontId="0" fillId="0" borderId="0" xfId="0" applyFill="1"/>
    <xf numFmtId="49" fontId="0" fillId="0" borderId="0" xfId="0" applyNumberFormat="1"/>
    <xf numFmtId="17" fontId="0" fillId="0" borderId="0" xfId="0" applyNumberFormat="1" applyAlignment="1">
      <alignment horizontal="left"/>
    </xf>
    <xf numFmtId="0" fontId="0" fillId="5" borderId="0" xfId="0" applyFill="1"/>
    <xf numFmtId="0" fontId="0" fillId="0" borderId="0" xfId="0" applyAlignment="1"/>
    <xf numFmtId="0" fontId="0" fillId="6" borderId="0" xfId="0" applyFill="1"/>
    <xf numFmtId="0" fontId="0" fillId="6" borderId="0" xfId="0" applyFill="1" applyAlignment="1"/>
    <xf numFmtId="0" fontId="6" fillId="0" borderId="0" xfId="0" applyFont="1"/>
    <xf numFmtId="0" fontId="7" fillId="0" borderId="0" xfId="0" applyFont="1"/>
    <xf numFmtId="0" fontId="5" fillId="0" borderId="0" xfId="0" applyFont="1"/>
    <xf numFmtId="9" fontId="5" fillId="0" borderId="0" xfId="1" applyFont="1"/>
    <xf numFmtId="0" fontId="0" fillId="7" borderId="0" xfId="0" applyFill="1"/>
    <xf numFmtId="0" fontId="0" fillId="8" borderId="0" xfId="0" applyFill="1"/>
    <xf numFmtId="0" fontId="1" fillId="0" borderId="1" xfId="0" applyFont="1" applyBorder="1"/>
    <xf numFmtId="17" fontId="0" fillId="0" borderId="1" xfId="0" applyNumberFormat="1" applyBorder="1"/>
    <xf numFmtId="0" fontId="0" fillId="0" borderId="1" xfId="0" applyBorder="1"/>
  </cellXfs>
  <cellStyles count="2">
    <cellStyle name="Normal" xfId="0" builtinId="0"/>
    <cellStyle name="Percent" xfId="1" builtinId="5"/>
  </cellStyles>
  <dxfs count="4">
    <dxf>
      <numFmt numFmtId="22" formatCode="mmm\-yy"/>
    </dxf>
    <dxf>
      <numFmt numFmtId="22" formatCode="mmm\-yy"/>
    </dxf>
    <dxf>
      <numFmt numFmtId="22" formatCode="mmm\-yy"/>
    </dxf>
    <dxf>
      <numFmt numFmtId="22" formatCode="mmm\-yy"/>
    </dxf>
  </dxfs>
  <tableStyles count="0" defaultTableStyle="TableStyleMedium2" defaultPivotStyle="PivotStyleLight16"/>
  <colors>
    <mruColors>
      <color rgb="FFFF99FF"/>
      <color rgb="FFFF3399"/>
      <color rgb="FF08F2F8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Variance</a:t>
            </a:r>
            <a:r>
              <a:rPr lang="en-US" baseline="0"/>
              <a:t> for Totals 2019-2020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1"/>
          <c:tx>
            <c:strRef>
              <c:f>Support!$B$1</c:f>
              <c:strCache>
                <c:ptCount val="1"/>
                <c:pt idx="0">
                  <c:v>Year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Support!$A$2:$A$6</c:f>
              <c:strCache>
                <c:ptCount val="5"/>
                <c:pt idx="0">
                  <c:v>Mar</c:v>
                </c:pt>
                <c:pt idx="1">
                  <c:v>Apr</c:v>
                </c:pt>
                <c:pt idx="2">
                  <c:v>May</c:v>
                </c:pt>
                <c:pt idx="3">
                  <c:v>Jun</c:v>
                </c:pt>
                <c:pt idx="4">
                  <c:v>Jul</c:v>
                </c:pt>
              </c:strCache>
            </c:strRef>
          </c:cat>
          <c:val>
            <c:numRef>
              <c:f>Support!$B$2:$B$6</c:f>
              <c:numCache>
                <c:formatCode>General</c:formatCode>
                <c:ptCount val="5"/>
                <c:pt idx="0">
                  <c:v>588</c:v>
                </c:pt>
                <c:pt idx="1">
                  <c:v>667</c:v>
                </c:pt>
                <c:pt idx="2">
                  <c:v>632</c:v>
                </c:pt>
                <c:pt idx="3">
                  <c:v>582</c:v>
                </c:pt>
                <c:pt idx="4">
                  <c:v>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D1-4098-8054-BDBF4E7F5DAB}"/>
            </c:ext>
          </c:extLst>
        </c:ser>
        <c:ser>
          <c:idx val="1"/>
          <c:order val="2"/>
          <c:tx>
            <c:strRef>
              <c:f>Support!$C$1</c:f>
              <c:strCache>
                <c:ptCount val="1"/>
                <c:pt idx="0">
                  <c:v>Year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Support!$A$2:$A$6</c:f>
              <c:strCache>
                <c:ptCount val="5"/>
                <c:pt idx="0">
                  <c:v>Mar</c:v>
                </c:pt>
                <c:pt idx="1">
                  <c:v>Apr</c:v>
                </c:pt>
                <c:pt idx="2">
                  <c:v>May</c:v>
                </c:pt>
                <c:pt idx="3">
                  <c:v>Jun</c:v>
                </c:pt>
                <c:pt idx="4">
                  <c:v>Jul</c:v>
                </c:pt>
              </c:strCache>
            </c:strRef>
          </c:cat>
          <c:val>
            <c:numRef>
              <c:f>Support!$C$2:$C$6</c:f>
              <c:numCache>
                <c:formatCode>General</c:formatCode>
                <c:ptCount val="5"/>
                <c:pt idx="0">
                  <c:v>604</c:v>
                </c:pt>
                <c:pt idx="1">
                  <c:v>511</c:v>
                </c:pt>
                <c:pt idx="2">
                  <c:v>492</c:v>
                </c:pt>
                <c:pt idx="3">
                  <c:v>569</c:v>
                </c:pt>
                <c:pt idx="4">
                  <c:v>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D1-4098-8054-BDBF4E7F5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20"/>
        <c:axId val="72019343"/>
        <c:axId val="573764127"/>
      </c:barChart>
      <c:barChart>
        <c:barDir val="col"/>
        <c:grouping val="clustered"/>
        <c:varyColors val="0"/>
        <c:ser>
          <c:idx val="2"/>
          <c:order val="0"/>
          <c:tx>
            <c:strRef>
              <c:f>Support!$D$1</c:f>
              <c:strCache>
                <c:ptCount val="1"/>
                <c:pt idx="0">
                  <c:v>Max Left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95C1703-CA64-4C9F-BAD8-A9DE8C83896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1AD1-4098-8054-BDBF4E7F5DA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E0FDDBF-DE00-4059-B528-0E07B49BA0C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1AD1-4098-8054-BDBF4E7F5DA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8392AD1-5723-48FC-A8BF-A085A911FE5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1AD1-4098-8054-BDBF4E7F5DA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BA41433-71D0-4255-860F-9F581F0630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1AD1-4098-8054-BDBF4E7F5DA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AD509F7-571B-4ADB-9D4D-BF307EC8672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1AD1-4098-8054-BDBF4E7F5D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minus"/>
            <c:errValType val="cust"/>
            <c:noEndCap val="1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Support!$F$2:$F$6</c:f>
                <c:numCache>
                  <c:formatCode>General</c:formatCode>
                  <c:ptCount val="5"/>
                  <c:pt idx="0">
                    <c:v>16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minus>
            <c:spPr>
              <a:noFill/>
              <a:ln w="19050" cap="flat" cmpd="sng" algn="ctr">
                <a:solidFill>
                  <a:srgbClr val="00B050"/>
                </a:solidFill>
                <a:round/>
                <a:headEnd type="stealth"/>
              </a:ln>
              <a:effectLst/>
            </c:spPr>
          </c:errBars>
          <c:cat>
            <c:strRef>
              <c:f>Support!$A$2:$A$6</c:f>
              <c:strCache>
                <c:ptCount val="5"/>
                <c:pt idx="0">
                  <c:v>Mar</c:v>
                </c:pt>
                <c:pt idx="1">
                  <c:v>Apr</c:v>
                </c:pt>
                <c:pt idx="2">
                  <c:v>May</c:v>
                </c:pt>
                <c:pt idx="3">
                  <c:v>Jun</c:v>
                </c:pt>
                <c:pt idx="4">
                  <c:v>Jul</c:v>
                </c:pt>
              </c:strCache>
            </c:strRef>
          </c:cat>
          <c:val>
            <c:numRef>
              <c:f>Support!$D$2:$D$6</c:f>
              <c:numCache>
                <c:formatCode>General</c:formatCode>
                <c:ptCount val="5"/>
                <c:pt idx="0">
                  <c:v>604</c:v>
                </c:pt>
                <c:pt idx="1">
                  <c:v>667</c:v>
                </c:pt>
                <c:pt idx="2">
                  <c:v>632</c:v>
                </c:pt>
                <c:pt idx="3">
                  <c:v>582</c:v>
                </c:pt>
                <c:pt idx="4">
                  <c:v>750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Support!$H$2:$H$6</c15:f>
                <c15:dlblRangeCache>
                  <c:ptCount val="5"/>
                  <c:pt idx="0">
                    <c:v>+3%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1AD1-4098-8054-BDBF4E7F5DAB}"/>
            </c:ext>
          </c:extLst>
        </c:ser>
        <c:ser>
          <c:idx val="3"/>
          <c:order val="3"/>
          <c:tx>
            <c:strRef>
              <c:f>Support!$E$1</c:f>
              <c:strCache>
                <c:ptCount val="1"/>
                <c:pt idx="0">
                  <c:v>Max Right</c:v>
                </c:pt>
              </c:strCache>
            </c:strRef>
          </c:tx>
          <c:spPr>
            <a:noFill/>
            <a:ln w="0"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E044D22-2BF5-448E-BC7C-3E90EAC2F3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1AD1-4098-8054-BDBF4E7F5DA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BA43CF5-82FA-486E-BD14-33F4B727EA5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1AD1-4098-8054-BDBF4E7F5DA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40B3955-1BD9-412B-8C51-E1CACE03436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1AD1-4098-8054-BDBF4E7F5DA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2AD058F-893B-4293-84C5-1CE41491B0E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1AD1-4098-8054-BDBF4E7F5DA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BF74E96-996F-49DF-807C-45E9F9F5A55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1AD1-4098-8054-BDBF4E7F5D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minus"/>
            <c:errValType val="cust"/>
            <c:noEndCap val="1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Support!$G$2:$G$6</c:f>
                <c:numCache>
                  <c:formatCode>General</c:formatCode>
                  <c:ptCount val="5"/>
                  <c:pt idx="0">
                    <c:v>#N/A</c:v>
                  </c:pt>
                  <c:pt idx="1">
                    <c:v>156</c:v>
                  </c:pt>
                  <c:pt idx="2">
                    <c:v>140</c:v>
                  </c:pt>
                  <c:pt idx="3">
                    <c:v>13</c:v>
                  </c:pt>
                  <c:pt idx="4">
                    <c:v>159</c:v>
                  </c:pt>
                </c:numCache>
              </c:numRef>
            </c:minus>
            <c:spPr>
              <a:noFill/>
              <a:ln w="19050" cap="flat" cmpd="sng" algn="ctr">
                <a:solidFill>
                  <a:srgbClr val="FF0000"/>
                </a:solidFill>
                <a:round/>
                <a:tailEnd type="stealth"/>
              </a:ln>
              <a:effectLst/>
            </c:spPr>
          </c:errBars>
          <c:cat>
            <c:strRef>
              <c:f>Support!$A$2:$A$6</c:f>
              <c:strCache>
                <c:ptCount val="5"/>
                <c:pt idx="0">
                  <c:v>Mar</c:v>
                </c:pt>
                <c:pt idx="1">
                  <c:v>Apr</c:v>
                </c:pt>
                <c:pt idx="2">
                  <c:v>May</c:v>
                </c:pt>
                <c:pt idx="3">
                  <c:v>Jun</c:v>
                </c:pt>
                <c:pt idx="4">
                  <c:v>Jul</c:v>
                </c:pt>
              </c:strCache>
            </c:strRef>
          </c:cat>
          <c:val>
            <c:numRef>
              <c:f>Support!$E$2:$E$6</c:f>
              <c:numCache>
                <c:formatCode>General</c:formatCode>
                <c:ptCount val="5"/>
                <c:pt idx="0">
                  <c:v>604</c:v>
                </c:pt>
                <c:pt idx="1">
                  <c:v>667</c:v>
                </c:pt>
                <c:pt idx="2">
                  <c:v>632</c:v>
                </c:pt>
                <c:pt idx="3">
                  <c:v>582</c:v>
                </c:pt>
                <c:pt idx="4">
                  <c:v>750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Support!$I$2:$I$6</c15:f>
                <c15:dlblRangeCache>
                  <c:ptCount val="5"/>
                  <c:pt idx="1">
                    <c:v>-23%</c:v>
                  </c:pt>
                  <c:pt idx="2">
                    <c:v>-22%</c:v>
                  </c:pt>
                  <c:pt idx="3">
                    <c:v>-2%</c:v>
                  </c:pt>
                  <c:pt idx="4">
                    <c:v>-21%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1AD1-4098-8054-BDBF4E7F5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20"/>
        <c:axId val="640503503"/>
        <c:axId val="573556127"/>
      </c:barChart>
      <c:catAx>
        <c:axId val="72019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3764127"/>
        <c:crosses val="autoZero"/>
        <c:auto val="1"/>
        <c:lblAlgn val="ctr"/>
        <c:lblOffset val="100"/>
        <c:noMultiLvlLbl val="0"/>
      </c:catAx>
      <c:valAx>
        <c:axId val="5737641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019343"/>
        <c:crosses val="autoZero"/>
        <c:crossBetween val="between"/>
      </c:valAx>
      <c:valAx>
        <c:axId val="573556127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640503503"/>
        <c:crosses val="max"/>
        <c:crossBetween val="between"/>
      </c:valAx>
      <c:catAx>
        <c:axId val="6405035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35561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Number of CO's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Mar</c:v>
              </c:pt>
              <c:pt idx="1">
                <c:v>Apr</c:v>
              </c:pt>
              <c:pt idx="2">
                <c:v>May</c:v>
              </c:pt>
              <c:pt idx="3">
                <c:v>Jun</c:v>
              </c:pt>
              <c:pt idx="4">
                <c:v>Jul</c:v>
              </c:pt>
            </c:strLit>
          </c:cat>
          <c:val>
            <c:numLit>
              <c:formatCode>General</c:formatCode>
              <c:ptCount val="5"/>
              <c:pt idx="0">
                <c:v>28</c:v>
              </c:pt>
              <c:pt idx="1">
                <c:v>28</c:v>
              </c:pt>
              <c:pt idx="2">
                <c:v>19</c:v>
              </c:pt>
              <c:pt idx="3">
                <c:v>34</c:v>
              </c:pt>
              <c:pt idx="4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0-35C5-440B-A17F-995BAEB696F3}"/>
            </c:ext>
          </c:extLst>
        </c:ser>
        <c:ser>
          <c:idx val="1"/>
          <c:order val="1"/>
          <c:tx>
            <c:v>2020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Mar</c:v>
              </c:pt>
              <c:pt idx="1">
                <c:v>Apr</c:v>
              </c:pt>
              <c:pt idx="2">
                <c:v>May</c:v>
              </c:pt>
              <c:pt idx="3">
                <c:v>Jun</c:v>
              </c:pt>
              <c:pt idx="4">
                <c:v>Jul</c:v>
              </c:pt>
            </c:strLit>
          </c:cat>
          <c:val>
            <c:numLit>
              <c:formatCode>General</c:formatCode>
              <c:ptCount val="5"/>
              <c:pt idx="0">
                <c:v>34</c:v>
              </c:pt>
              <c:pt idx="1">
                <c:v>16</c:v>
              </c:pt>
              <c:pt idx="2">
                <c:v>39</c:v>
              </c:pt>
              <c:pt idx="3">
                <c:v>28</c:v>
              </c:pt>
              <c:pt idx="4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1-35C5-440B-A17F-995BAEB696F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76683679"/>
        <c:axId val="627491215"/>
      </c:barChart>
      <c:catAx>
        <c:axId val="2766836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cap="none" baseline="0"/>
                  <a:t>Months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7491215"/>
        <c:crosses val="autoZero"/>
        <c:auto val="1"/>
        <c:lblAlgn val="ctr"/>
        <c:lblOffset val="100"/>
        <c:noMultiLvlLbl val="0"/>
      </c:catAx>
      <c:valAx>
        <c:axId val="627491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cap="none" baseline="0"/>
                  <a:t>Tot #CO's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6683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</a:t>
            </a:r>
            <a:r>
              <a:rPr lang="en-US" baseline="0"/>
              <a:t> Number of Permits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9"/>
              <c:pt idx="0">
                <c:v>Mar</c:v>
              </c:pt>
              <c:pt idx="1">
                <c:v>Apr</c:v>
              </c:pt>
              <c:pt idx="2">
                <c:v>May</c:v>
              </c:pt>
              <c:pt idx="3">
                <c:v>Jun</c:v>
              </c:pt>
              <c:pt idx="4">
                <c:v>Jul</c:v>
              </c:pt>
              <c:pt idx="5">
                <c:v>Aug</c:v>
              </c:pt>
              <c:pt idx="6">
                <c:v>Sep</c:v>
              </c:pt>
              <c:pt idx="7">
                <c:v>Oct</c:v>
              </c:pt>
              <c:pt idx="8">
                <c:v>Nov</c:v>
              </c:pt>
            </c:strLit>
          </c:cat>
          <c:val>
            <c:numLit>
              <c:formatCode>General</c:formatCode>
              <c:ptCount val="9"/>
              <c:pt idx="0">
                <c:v>588</c:v>
              </c:pt>
              <c:pt idx="1">
                <c:v>667</c:v>
              </c:pt>
              <c:pt idx="2">
                <c:v>632</c:v>
              </c:pt>
              <c:pt idx="3">
                <c:v>582</c:v>
              </c:pt>
              <c:pt idx="4">
                <c:v>750</c:v>
              </c:pt>
              <c:pt idx="5">
                <c:v>631</c:v>
              </c:pt>
              <c:pt idx="6">
                <c:v>579</c:v>
              </c:pt>
              <c:pt idx="7">
                <c:v>684</c:v>
              </c:pt>
              <c:pt idx="8">
                <c:v>533</c:v>
              </c:pt>
            </c:numLit>
          </c:val>
          <c:extLst>
            <c:ext xmlns:c16="http://schemas.microsoft.com/office/drawing/2014/chart" uri="{C3380CC4-5D6E-409C-BE32-E72D297353CC}">
              <c16:uniqueId val="{00000000-602F-484E-9FD2-EA0B0B32626C}"/>
            </c:ext>
          </c:extLst>
        </c:ser>
        <c:ser>
          <c:idx val="1"/>
          <c:order val="1"/>
          <c:tx>
            <c:v>2020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9"/>
              <c:pt idx="0">
                <c:v>Mar</c:v>
              </c:pt>
              <c:pt idx="1">
                <c:v>Apr</c:v>
              </c:pt>
              <c:pt idx="2">
                <c:v>May</c:v>
              </c:pt>
              <c:pt idx="3">
                <c:v>Jun</c:v>
              </c:pt>
              <c:pt idx="4">
                <c:v>Jul</c:v>
              </c:pt>
              <c:pt idx="5">
                <c:v>Aug</c:v>
              </c:pt>
              <c:pt idx="6">
                <c:v>Sep</c:v>
              </c:pt>
              <c:pt idx="7">
                <c:v>Oct</c:v>
              </c:pt>
              <c:pt idx="8">
                <c:v>Nov</c:v>
              </c:pt>
            </c:strLit>
          </c:cat>
          <c:val>
            <c:numLit>
              <c:formatCode>General</c:formatCode>
              <c:ptCount val="9"/>
              <c:pt idx="0">
                <c:v>604</c:v>
              </c:pt>
              <c:pt idx="1">
                <c:v>511</c:v>
              </c:pt>
              <c:pt idx="2">
                <c:v>492</c:v>
              </c:pt>
              <c:pt idx="3">
                <c:v>569</c:v>
              </c:pt>
              <c:pt idx="4">
                <c:v>591</c:v>
              </c:pt>
              <c:pt idx="5">
                <c:v>574</c:v>
              </c:pt>
              <c:pt idx="6">
                <c:v>607</c:v>
              </c:pt>
              <c:pt idx="7">
                <c:v>517</c:v>
              </c:pt>
              <c:pt idx="8">
                <c:v>518</c:v>
              </c:pt>
            </c:numLit>
          </c:val>
          <c:extLst>
            <c:ext xmlns:c16="http://schemas.microsoft.com/office/drawing/2014/chart" uri="{C3380CC4-5D6E-409C-BE32-E72D297353CC}">
              <c16:uniqueId val="{00000001-602F-484E-9FD2-EA0B0B3262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69120847"/>
        <c:axId val="1728313359"/>
      </c:barChart>
      <c:catAx>
        <c:axId val="19691208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0" i="0" cap="none" baseline="0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8313359"/>
        <c:crosses val="autoZero"/>
        <c:auto val="1"/>
        <c:lblAlgn val="ctr"/>
        <c:lblOffset val="100"/>
        <c:noMultiLvlLbl val="0"/>
      </c:catAx>
      <c:valAx>
        <c:axId val="1728313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cap="none" baseline="0"/>
                  <a:t>Tot #Permits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9120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</a:t>
            </a:r>
            <a:r>
              <a:rPr lang="en-US" baseline="0"/>
              <a:t> Number of Residential Plans Reviewed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9"/>
              <c:pt idx="0">
                <c:v>Mar</c:v>
              </c:pt>
              <c:pt idx="1">
                <c:v>Apr</c:v>
              </c:pt>
              <c:pt idx="2">
                <c:v>May</c:v>
              </c:pt>
              <c:pt idx="3">
                <c:v>Jun</c:v>
              </c:pt>
              <c:pt idx="4">
                <c:v>Jul</c:v>
              </c:pt>
              <c:pt idx="5">
                <c:v>Aug</c:v>
              </c:pt>
              <c:pt idx="6">
                <c:v>Sep</c:v>
              </c:pt>
              <c:pt idx="7">
                <c:v>Oct</c:v>
              </c:pt>
              <c:pt idx="8">
                <c:v>Nov</c:v>
              </c:pt>
            </c:strLit>
          </c:cat>
          <c:val>
            <c:numLit>
              <c:formatCode>General</c:formatCode>
              <c:ptCount val="9"/>
              <c:pt idx="0">
                <c:v>127</c:v>
              </c:pt>
              <c:pt idx="1">
                <c:v>168</c:v>
              </c:pt>
              <c:pt idx="2">
                <c:v>112</c:v>
              </c:pt>
              <c:pt idx="3">
                <c:v>107</c:v>
              </c:pt>
              <c:pt idx="4">
                <c:v>110</c:v>
              </c:pt>
              <c:pt idx="5">
                <c:v>135</c:v>
              </c:pt>
              <c:pt idx="6">
                <c:v>116</c:v>
              </c:pt>
              <c:pt idx="7">
                <c:v>133</c:v>
              </c:pt>
              <c:pt idx="8">
                <c:v>86</c:v>
              </c:pt>
            </c:numLit>
          </c:val>
          <c:extLst>
            <c:ext xmlns:c16="http://schemas.microsoft.com/office/drawing/2014/chart" uri="{C3380CC4-5D6E-409C-BE32-E72D297353CC}">
              <c16:uniqueId val="{00000000-05AF-44FD-B84E-2367950887CB}"/>
            </c:ext>
          </c:extLst>
        </c:ser>
        <c:ser>
          <c:idx val="1"/>
          <c:order val="1"/>
          <c:tx>
            <c:v>2020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9"/>
              <c:pt idx="0">
                <c:v>Mar</c:v>
              </c:pt>
              <c:pt idx="1">
                <c:v>Apr</c:v>
              </c:pt>
              <c:pt idx="2">
                <c:v>May</c:v>
              </c:pt>
              <c:pt idx="3">
                <c:v>Jun</c:v>
              </c:pt>
              <c:pt idx="4">
                <c:v>Jul</c:v>
              </c:pt>
              <c:pt idx="5">
                <c:v>Aug</c:v>
              </c:pt>
              <c:pt idx="6">
                <c:v>Sep</c:v>
              </c:pt>
              <c:pt idx="7">
                <c:v>Oct</c:v>
              </c:pt>
              <c:pt idx="8">
                <c:v>Nov</c:v>
              </c:pt>
            </c:strLit>
          </c:cat>
          <c:val>
            <c:numLit>
              <c:formatCode>General</c:formatCode>
              <c:ptCount val="9"/>
              <c:pt idx="0">
                <c:v>105</c:v>
              </c:pt>
              <c:pt idx="1">
                <c:v>64</c:v>
              </c:pt>
              <c:pt idx="2">
                <c:v>46</c:v>
              </c:pt>
              <c:pt idx="3">
                <c:v>85</c:v>
              </c:pt>
              <c:pt idx="4">
                <c:v>98</c:v>
              </c:pt>
              <c:pt idx="5">
                <c:v>76</c:v>
              </c:pt>
              <c:pt idx="6">
                <c:v>88</c:v>
              </c:pt>
              <c:pt idx="7">
                <c:v>99</c:v>
              </c:pt>
              <c:pt idx="8">
                <c:v>73</c:v>
              </c:pt>
            </c:numLit>
          </c:val>
          <c:extLst>
            <c:ext xmlns:c16="http://schemas.microsoft.com/office/drawing/2014/chart" uri="{C3380CC4-5D6E-409C-BE32-E72D297353CC}">
              <c16:uniqueId val="{00000001-05AF-44FD-B84E-2367950887C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84403135"/>
        <c:axId val="1974305759"/>
      </c:barChart>
      <c:catAx>
        <c:axId val="19844031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cap="none" baseline="0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4305759"/>
        <c:crosses val="autoZero"/>
        <c:auto val="1"/>
        <c:lblAlgn val="ctr"/>
        <c:lblOffset val="100"/>
        <c:noMultiLvlLbl val="0"/>
      </c:catAx>
      <c:valAx>
        <c:axId val="1974305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cap="none" baseline="0"/>
                  <a:t>Tot #ResPlans Reviewed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4403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Number of Commercial Plans Reviewed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9"/>
              <c:pt idx="0">
                <c:v>Mar</c:v>
              </c:pt>
              <c:pt idx="1">
                <c:v>Apr</c:v>
              </c:pt>
              <c:pt idx="2">
                <c:v>May</c:v>
              </c:pt>
              <c:pt idx="3">
                <c:v>Jun</c:v>
              </c:pt>
              <c:pt idx="4">
                <c:v>Jul</c:v>
              </c:pt>
              <c:pt idx="5">
                <c:v>Aug</c:v>
              </c:pt>
              <c:pt idx="6">
                <c:v>Sep</c:v>
              </c:pt>
              <c:pt idx="7">
                <c:v>Oct</c:v>
              </c:pt>
              <c:pt idx="8">
                <c:v>Nov</c:v>
              </c:pt>
            </c:strLit>
          </c:cat>
          <c:val>
            <c:numLit>
              <c:formatCode>General</c:formatCode>
              <c:ptCount val="9"/>
              <c:pt idx="0">
                <c:v>53</c:v>
              </c:pt>
              <c:pt idx="1">
                <c:v>39</c:v>
              </c:pt>
              <c:pt idx="2">
                <c:v>27</c:v>
              </c:pt>
              <c:pt idx="3">
                <c:v>33</c:v>
              </c:pt>
              <c:pt idx="4">
                <c:v>28</c:v>
              </c:pt>
              <c:pt idx="5">
                <c:v>49</c:v>
              </c:pt>
              <c:pt idx="6">
                <c:v>39</c:v>
              </c:pt>
              <c:pt idx="7">
                <c:v>33</c:v>
              </c:pt>
              <c:pt idx="8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3FC5-4662-800A-02D9EF84E2C9}"/>
            </c:ext>
          </c:extLst>
        </c:ser>
        <c:ser>
          <c:idx val="1"/>
          <c:order val="1"/>
          <c:tx>
            <c:v>2020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9"/>
              <c:pt idx="0">
                <c:v>Mar</c:v>
              </c:pt>
              <c:pt idx="1">
                <c:v>Apr</c:v>
              </c:pt>
              <c:pt idx="2">
                <c:v>May</c:v>
              </c:pt>
              <c:pt idx="3">
                <c:v>Jun</c:v>
              </c:pt>
              <c:pt idx="4">
                <c:v>Jul</c:v>
              </c:pt>
              <c:pt idx="5">
                <c:v>Aug</c:v>
              </c:pt>
              <c:pt idx="6">
                <c:v>Sep</c:v>
              </c:pt>
              <c:pt idx="7">
                <c:v>Oct</c:v>
              </c:pt>
              <c:pt idx="8">
                <c:v>Nov</c:v>
              </c:pt>
            </c:strLit>
          </c:cat>
          <c:val>
            <c:numLit>
              <c:formatCode>General</c:formatCode>
              <c:ptCount val="9"/>
              <c:pt idx="0">
                <c:v>21</c:v>
              </c:pt>
              <c:pt idx="1">
                <c:v>23</c:v>
              </c:pt>
              <c:pt idx="2">
                <c:v>18</c:v>
              </c:pt>
              <c:pt idx="3">
                <c:v>12</c:v>
              </c:pt>
              <c:pt idx="4">
                <c:v>23</c:v>
              </c:pt>
              <c:pt idx="5">
                <c:v>22</c:v>
              </c:pt>
              <c:pt idx="6">
                <c:v>48</c:v>
              </c:pt>
              <c:pt idx="7">
                <c:v>31</c:v>
              </c:pt>
              <c:pt idx="8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1-3FC5-4662-800A-02D9EF84E2C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1077535"/>
        <c:axId val="1974317407"/>
      </c:barChart>
      <c:catAx>
        <c:axId val="110775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cap="none" baseline="0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4317407"/>
        <c:crosses val="autoZero"/>
        <c:auto val="1"/>
        <c:lblAlgn val="ctr"/>
        <c:lblOffset val="100"/>
        <c:noMultiLvlLbl val="0"/>
      </c:catAx>
      <c:valAx>
        <c:axId val="1974317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cap="none" baseline="0"/>
                  <a:t>Tot #CommPlans Reviewed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77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Number of Residential Finals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9"/>
              <c:pt idx="0">
                <c:v>Mar</c:v>
              </c:pt>
              <c:pt idx="1">
                <c:v>Apr</c:v>
              </c:pt>
              <c:pt idx="2">
                <c:v>May</c:v>
              </c:pt>
              <c:pt idx="3">
                <c:v>Jun</c:v>
              </c:pt>
              <c:pt idx="4">
                <c:v>Jul</c:v>
              </c:pt>
              <c:pt idx="5">
                <c:v>Aug</c:v>
              </c:pt>
              <c:pt idx="6">
                <c:v>Sep</c:v>
              </c:pt>
              <c:pt idx="7">
                <c:v>Oct</c:v>
              </c:pt>
              <c:pt idx="8">
                <c:v>Nov</c:v>
              </c:pt>
            </c:strLit>
          </c:cat>
          <c:val>
            <c:numLit>
              <c:formatCode>General</c:formatCode>
              <c:ptCount val="9"/>
              <c:pt idx="0">
                <c:v>28</c:v>
              </c:pt>
              <c:pt idx="1">
                <c:v>26</c:v>
              </c:pt>
              <c:pt idx="2">
                <c:v>32</c:v>
              </c:pt>
              <c:pt idx="3">
                <c:v>18</c:v>
              </c:pt>
              <c:pt idx="4">
                <c:v>38</c:v>
              </c:pt>
              <c:pt idx="5">
                <c:v>28</c:v>
              </c:pt>
              <c:pt idx="6">
                <c:v>22</c:v>
              </c:pt>
              <c:pt idx="7">
                <c:v>32</c:v>
              </c:pt>
              <c:pt idx="8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C940-40A1-838A-344A3EF8AA6E}"/>
            </c:ext>
          </c:extLst>
        </c:ser>
        <c:ser>
          <c:idx val="1"/>
          <c:order val="1"/>
          <c:tx>
            <c:v>2020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9"/>
              <c:pt idx="0">
                <c:v>Mar</c:v>
              </c:pt>
              <c:pt idx="1">
                <c:v>Apr</c:v>
              </c:pt>
              <c:pt idx="2">
                <c:v>May</c:v>
              </c:pt>
              <c:pt idx="3">
                <c:v>Jun</c:v>
              </c:pt>
              <c:pt idx="4">
                <c:v>Jul</c:v>
              </c:pt>
              <c:pt idx="5">
                <c:v>Aug</c:v>
              </c:pt>
              <c:pt idx="6">
                <c:v>Sep</c:v>
              </c:pt>
              <c:pt idx="7">
                <c:v>Oct</c:v>
              </c:pt>
              <c:pt idx="8">
                <c:v>Nov</c:v>
              </c:pt>
            </c:strLit>
          </c:cat>
          <c:val>
            <c:numLit>
              <c:formatCode>General</c:formatCode>
              <c:ptCount val="9"/>
              <c:pt idx="0">
                <c:v>30</c:v>
              </c:pt>
              <c:pt idx="1">
                <c:v>39</c:v>
              </c:pt>
              <c:pt idx="2">
                <c:v>17</c:v>
              </c:pt>
              <c:pt idx="3">
                <c:v>37</c:v>
              </c:pt>
              <c:pt idx="4">
                <c:v>28</c:v>
              </c:pt>
              <c:pt idx="5">
                <c:v>24</c:v>
              </c:pt>
              <c:pt idx="6">
                <c:v>23</c:v>
              </c:pt>
              <c:pt idx="7">
                <c:v>45</c:v>
              </c:pt>
              <c:pt idx="8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1-C940-40A1-838A-344A3EF8AA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9558943"/>
        <c:axId val="1974289119"/>
      </c:barChart>
      <c:catAx>
        <c:axId val="19795589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cap="none" baseline="0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4289119"/>
        <c:crosses val="autoZero"/>
        <c:auto val="1"/>
        <c:lblAlgn val="ctr"/>
        <c:lblOffset val="100"/>
        <c:noMultiLvlLbl val="0"/>
      </c:catAx>
      <c:valAx>
        <c:axId val="1974289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cap="none" baseline="0"/>
                  <a:t>Tot #Res Finals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558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Number of Inspections Completed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9"/>
              <c:pt idx="0">
                <c:v>Mar</c:v>
              </c:pt>
              <c:pt idx="1">
                <c:v>Apr</c:v>
              </c:pt>
              <c:pt idx="2">
                <c:v>May</c:v>
              </c:pt>
              <c:pt idx="3">
                <c:v>Jun</c:v>
              </c:pt>
              <c:pt idx="4">
                <c:v>Jul</c:v>
              </c:pt>
              <c:pt idx="5">
                <c:v>Aug</c:v>
              </c:pt>
              <c:pt idx="6">
                <c:v>Sep</c:v>
              </c:pt>
              <c:pt idx="7">
                <c:v>Oct</c:v>
              </c:pt>
              <c:pt idx="8">
                <c:v>Nov</c:v>
              </c:pt>
            </c:strLit>
          </c:cat>
          <c:val>
            <c:numLit>
              <c:formatCode>General</c:formatCode>
              <c:ptCount val="9"/>
              <c:pt idx="0">
                <c:v>1377</c:v>
              </c:pt>
              <c:pt idx="1">
                <c:v>1506</c:v>
              </c:pt>
              <c:pt idx="2">
                <c:v>1478</c:v>
              </c:pt>
              <c:pt idx="3">
                <c:v>1629</c:v>
              </c:pt>
              <c:pt idx="4">
                <c:v>1916</c:v>
              </c:pt>
              <c:pt idx="5">
                <c:v>1642</c:v>
              </c:pt>
              <c:pt idx="6">
                <c:v>1534</c:v>
              </c:pt>
              <c:pt idx="7">
                <c:v>1727</c:v>
              </c:pt>
              <c:pt idx="8">
                <c:v>1336</c:v>
              </c:pt>
            </c:numLit>
          </c:val>
          <c:extLst>
            <c:ext xmlns:c16="http://schemas.microsoft.com/office/drawing/2014/chart" uri="{C3380CC4-5D6E-409C-BE32-E72D297353CC}">
              <c16:uniqueId val="{00000000-00F3-44FF-A901-E55D3F3F55E5}"/>
            </c:ext>
          </c:extLst>
        </c:ser>
        <c:ser>
          <c:idx val="1"/>
          <c:order val="1"/>
          <c:tx>
            <c:v>2020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9"/>
              <c:pt idx="0">
                <c:v>Mar</c:v>
              </c:pt>
              <c:pt idx="1">
                <c:v>Apr</c:v>
              </c:pt>
              <c:pt idx="2">
                <c:v>May</c:v>
              </c:pt>
              <c:pt idx="3">
                <c:v>Jun</c:v>
              </c:pt>
              <c:pt idx="4">
                <c:v>Jul</c:v>
              </c:pt>
              <c:pt idx="5">
                <c:v>Aug</c:v>
              </c:pt>
              <c:pt idx="6">
                <c:v>Sep</c:v>
              </c:pt>
              <c:pt idx="7">
                <c:v>Oct</c:v>
              </c:pt>
              <c:pt idx="8">
                <c:v>Nov</c:v>
              </c:pt>
            </c:strLit>
          </c:cat>
          <c:val>
            <c:numLit>
              <c:formatCode>General</c:formatCode>
              <c:ptCount val="9"/>
              <c:pt idx="0">
                <c:v>1644</c:v>
              </c:pt>
              <c:pt idx="1">
                <c:v>1448</c:v>
              </c:pt>
              <c:pt idx="2">
                <c:v>1204</c:v>
              </c:pt>
              <c:pt idx="3">
                <c:v>1448</c:v>
              </c:pt>
              <c:pt idx="4">
                <c:v>1417</c:v>
              </c:pt>
              <c:pt idx="5">
                <c:v>1511</c:v>
              </c:pt>
              <c:pt idx="6">
                <c:v>1562</c:v>
              </c:pt>
              <c:pt idx="7">
                <c:v>1488</c:v>
              </c:pt>
              <c:pt idx="8">
                <c:v>1322</c:v>
              </c:pt>
            </c:numLit>
          </c:val>
          <c:extLst>
            <c:ext xmlns:c16="http://schemas.microsoft.com/office/drawing/2014/chart" uri="{C3380CC4-5D6E-409C-BE32-E72D297353CC}">
              <c16:uniqueId val="{00000001-00F3-44FF-A901-E55D3F3F55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21968687"/>
        <c:axId val="446596959"/>
      </c:barChart>
      <c:catAx>
        <c:axId val="5219686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cap="none" baseline="0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596959"/>
        <c:crosses val="autoZero"/>
        <c:auto val="1"/>
        <c:lblAlgn val="ctr"/>
        <c:lblOffset val="100"/>
        <c:noMultiLvlLbl val="0"/>
      </c:catAx>
      <c:valAx>
        <c:axId val="446596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cap="none" baseline="0"/>
                  <a:t>Tot #Inspections Completed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968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Number of CO's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9"/>
              <c:pt idx="0">
                <c:v>Mar</c:v>
              </c:pt>
              <c:pt idx="1">
                <c:v>Apr</c:v>
              </c:pt>
              <c:pt idx="2">
                <c:v>May</c:v>
              </c:pt>
              <c:pt idx="3">
                <c:v>Jun</c:v>
              </c:pt>
              <c:pt idx="4">
                <c:v>Jul</c:v>
              </c:pt>
              <c:pt idx="5">
                <c:v>Aug</c:v>
              </c:pt>
              <c:pt idx="6">
                <c:v>Sep</c:v>
              </c:pt>
              <c:pt idx="7">
                <c:v>Oct</c:v>
              </c:pt>
              <c:pt idx="8">
                <c:v>Nov</c:v>
              </c:pt>
            </c:strLit>
          </c:cat>
          <c:val>
            <c:numLit>
              <c:formatCode>General</c:formatCode>
              <c:ptCount val="9"/>
              <c:pt idx="0">
                <c:v>28</c:v>
              </c:pt>
              <c:pt idx="1">
                <c:v>28</c:v>
              </c:pt>
              <c:pt idx="2">
                <c:v>19</c:v>
              </c:pt>
              <c:pt idx="3">
                <c:v>34</c:v>
              </c:pt>
              <c:pt idx="4">
                <c:v>39</c:v>
              </c:pt>
              <c:pt idx="5">
                <c:v>35</c:v>
              </c:pt>
              <c:pt idx="6">
                <c:v>26</c:v>
              </c:pt>
              <c:pt idx="7">
                <c:v>32</c:v>
              </c:pt>
              <c:pt idx="8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52D1-4D84-BB21-CB15B196F573}"/>
            </c:ext>
          </c:extLst>
        </c:ser>
        <c:ser>
          <c:idx val="1"/>
          <c:order val="1"/>
          <c:tx>
            <c:v>2020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9"/>
              <c:pt idx="0">
                <c:v>Mar</c:v>
              </c:pt>
              <c:pt idx="1">
                <c:v>Apr</c:v>
              </c:pt>
              <c:pt idx="2">
                <c:v>May</c:v>
              </c:pt>
              <c:pt idx="3">
                <c:v>Jun</c:v>
              </c:pt>
              <c:pt idx="4">
                <c:v>Jul</c:v>
              </c:pt>
              <c:pt idx="5">
                <c:v>Aug</c:v>
              </c:pt>
              <c:pt idx="6">
                <c:v>Sep</c:v>
              </c:pt>
              <c:pt idx="7">
                <c:v>Oct</c:v>
              </c:pt>
              <c:pt idx="8">
                <c:v>Nov</c:v>
              </c:pt>
            </c:strLit>
          </c:cat>
          <c:val>
            <c:numLit>
              <c:formatCode>General</c:formatCode>
              <c:ptCount val="9"/>
              <c:pt idx="0">
                <c:v>34</c:v>
              </c:pt>
              <c:pt idx="1">
                <c:v>16</c:v>
              </c:pt>
              <c:pt idx="2">
                <c:v>39</c:v>
              </c:pt>
              <c:pt idx="3">
                <c:v>28</c:v>
              </c:pt>
              <c:pt idx="4">
                <c:v>30</c:v>
              </c:pt>
              <c:pt idx="5">
                <c:v>37</c:v>
              </c:pt>
              <c:pt idx="6">
                <c:v>41</c:v>
              </c:pt>
              <c:pt idx="7">
                <c:v>25</c:v>
              </c:pt>
              <c:pt idx="8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1-52D1-4D84-BB21-CB15B196F5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76683679"/>
        <c:axId val="627491215"/>
      </c:barChart>
      <c:catAx>
        <c:axId val="2766836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cap="none" baseline="0"/>
                  <a:t>Months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7491215"/>
        <c:crosses val="autoZero"/>
        <c:auto val="1"/>
        <c:lblAlgn val="ctr"/>
        <c:lblOffset val="100"/>
        <c:noMultiLvlLbl val="0"/>
      </c:catAx>
      <c:valAx>
        <c:axId val="627491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cap="none" baseline="0"/>
                  <a:t>Tot #CO's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6683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</a:t>
            </a:r>
            <a:r>
              <a:rPr lang="en-US" baseline="0"/>
              <a:t> Number of Permits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9"/>
              <c:pt idx="0">
                <c:v>Mar</c:v>
              </c:pt>
              <c:pt idx="1">
                <c:v>Apr</c:v>
              </c:pt>
              <c:pt idx="2">
                <c:v>May</c:v>
              </c:pt>
              <c:pt idx="3">
                <c:v>Jun</c:v>
              </c:pt>
              <c:pt idx="4">
                <c:v>Jul</c:v>
              </c:pt>
              <c:pt idx="5">
                <c:v>Aug</c:v>
              </c:pt>
              <c:pt idx="6">
                <c:v>Sep</c:v>
              </c:pt>
              <c:pt idx="7">
                <c:v>Oct</c:v>
              </c:pt>
              <c:pt idx="8">
                <c:v>Nov</c:v>
              </c:pt>
            </c:strLit>
          </c:cat>
          <c:val>
            <c:numLit>
              <c:formatCode>General</c:formatCode>
              <c:ptCount val="9"/>
              <c:pt idx="0">
                <c:v>588</c:v>
              </c:pt>
              <c:pt idx="1">
                <c:v>667</c:v>
              </c:pt>
              <c:pt idx="2">
                <c:v>632</c:v>
              </c:pt>
              <c:pt idx="3">
                <c:v>582</c:v>
              </c:pt>
              <c:pt idx="4">
                <c:v>750</c:v>
              </c:pt>
              <c:pt idx="5">
                <c:v>631</c:v>
              </c:pt>
              <c:pt idx="6">
                <c:v>579</c:v>
              </c:pt>
              <c:pt idx="7">
                <c:v>684</c:v>
              </c:pt>
              <c:pt idx="8">
                <c:v>533</c:v>
              </c:pt>
            </c:numLit>
          </c:val>
          <c:extLst>
            <c:ext xmlns:c16="http://schemas.microsoft.com/office/drawing/2014/chart" uri="{C3380CC4-5D6E-409C-BE32-E72D297353CC}">
              <c16:uniqueId val="{00000000-A827-42C3-A106-489B1BD8D0DE}"/>
            </c:ext>
          </c:extLst>
        </c:ser>
        <c:ser>
          <c:idx val="1"/>
          <c:order val="1"/>
          <c:tx>
            <c:v>2020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9"/>
              <c:pt idx="0">
                <c:v>Mar</c:v>
              </c:pt>
              <c:pt idx="1">
                <c:v>Apr</c:v>
              </c:pt>
              <c:pt idx="2">
                <c:v>May</c:v>
              </c:pt>
              <c:pt idx="3">
                <c:v>Jun</c:v>
              </c:pt>
              <c:pt idx="4">
                <c:v>Jul</c:v>
              </c:pt>
              <c:pt idx="5">
                <c:v>Aug</c:v>
              </c:pt>
              <c:pt idx="6">
                <c:v>Sep</c:v>
              </c:pt>
              <c:pt idx="7">
                <c:v>Oct</c:v>
              </c:pt>
              <c:pt idx="8">
                <c:v>Nov</c:v>
              </c:pt>
            </c:strLit>
          </c:cat>
          <c:val>
            <c:numLit>
              <c:formatCode>General</c:formatCode>
              <c:ptCount val="9"/>
              <c:pt idx="0">
                <c:v>604</c:v>
              </c:pt>
              <c:pt idx="1">
                <c:v>511</c:v>
              </c:pt>
              <c:pt idx="2">
                <c:v>492</c:v>
              </c:pt>
              <c:pt idx="3">
                <c:v>569</c:v>
              </c:pt>
              <c:pt idx="4">
                <c:v>591</c:v>
              </c:pt>
              <c:pt idx="5">
                <c:v>574</c:v>
              </c:pt>
              <c:pt idx="6">
                <c:v>607</c:v>
              </c:pt>
              <c:pt idx="7">
                <c:v>517</c:v>
              </c:pt>
              <c:pt idx="8">
                <c:v>518</c:v>
              </c:pt>
            </c:numLit>
          </c:val>
          <c:extLst>
            <c:ext xmlns:c16="http://schemas.microsoft.com/office/drawing/2014/chart" uri="{C3380CC4-5D6E-409C-BE32-E72D297353CC}">
              <c16:uniqueId val="{00000001-A827-42C3-A106-489B1BD8D0D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69120847"/>
        <c:axId val="1728313359"/>
      </c:barChart>
      <c:catAx>
        <c:axId val="19691208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0" i="0" cap="none" baseline="0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8313359"/>
        <c:crosses val="autoZero"/>
        <c:auto val="1"/>
        <c:lblAlgn val="ctr"/>
        <c:lblOffset val="100"/>
        <c:noMultiLvlLbl val="0"/>
      </c:catAx>
      <c:valAx>
        <c:axId val="1728313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cap="none" baseline="0"/>
                  <a:t>Tot #Permits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912084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</a:t>
            </a:r>
            <a:r>
              <a:rPr lang="en-US" baseline="0"/>
              <a:t> Number of Residential Plans Reviewed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9"/>
              <c:pt idx="0">
                <c:v>Mar</c:v>
              </c:pt>
              <c:pt idx="1">
                <c:v>Apr</c:v>
              </c:pt>
              <c:pt idx="2">
                <c:v>May</c:v>
              </c:pt>
              <c:pt idx="3">
                <c:v>Jun</c:v>
              </c:pt>
              <c:pt idx="4">
                <c:v>Jul</c:v>
              </c:pt>
              <c:pt idx="5">
                <c:v>Aug</c:v>
              </c:pt>
              <c:pt idx="6">
                <c:v>Sep</c:v>
              </c:pt>
              <c:pt idx="7">
                <c:v>Oct</c:v>
              </c:pt>
              <c:pt idx="8">
                <c:v>Nov</c:v>
              </c:pt>
            </c:strLit>
          </c:cat>
          <c:val>
            <c:numLit>
              <c:formatCode>General</c:formatCode>
              <c:ptCount val="9"/>
              <c:pt idx="0">
                <c:v>127</c:v>
              </c:pt>
              <c:pt idx="1">
                <c:v>168</c:v>
              </c:pt>
              <c:pt idx="2">
                <c:v>112</c:v>
              </c:pt>
              <c:pt idx="3">
                <c:v>107</c:v>
              </c:pt>
              <c:pt idx="4">
                <c:v>110</c:v>
              </c:pt>
              <c:pt idx="5">
                <c:v>135</c:v>
              </c:pt>
              <c:pt idx="6">
                <c:v>116</c:v>
              </c:pt>
              <c:pt idx="7">
                <c:v>133</c:v>
              </c:pt>
              <c:pt idx="8">
                <c:v>86</c:v>
              </c:pt>
            </c:numLit>
          </c:val>
          <c:extLst>
            <c:ext xmlns:c16="http://schemas.microsoft.com/office/drawing/2014/chart" uri="{C3380CC4-5D6E-409C-BE32-E72D297353CC}">
              <c16:uniqueId val="{00000000-76B8-4860-8072-A5434508BA20}"/>
            </c:ext>
          </c:extLst>
        </c:ser>
        <c:ser>
          <c:idx val="1"/>
          <c:order val="1"/>
          <c:tx>
            <c:v>2020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9"/>
              <c:pt idx="0">
                <c:v>Mar</c:v>
              </c:pt>
              <c:pt idx="1">
                <c:v>Apr</c:v>
              </c:pt>
              <c:pt idx="2">
                <c:v>May</c:v>
              </c:pt>
              <c:pt idx="3">
                <c:v>Jun</c:v>
              </c:pt>
              <c:pt idx="4">
                <c:v>Jul</c:v>
              </c:pt>
              <c:pt idx="5">
                <c:v>Aug</c:v>
              </c:pt>
              <c:pt idx="6">
                <c:v>Sep</c:v>
              </c:pt>
              <c:pt idx="7">
                <c:v>Oct</c:v>
              </c:pt>
              <c:pt idx="8">
                <c:v>Nov</c:v>
              </c:pt>
            </c:strLit>
          </c:cat>
          <c:val>
            <c:numLit>
              <c:formatCode>General</c:formatCode>
              <c:ptCount val="9"/>
              <c:pt idx="0">
                <c:v>105</c:v>
              </c:pt>
              <c:pt idx="1">
                <c:v>64</c:v>
              </c:pt>
              <c:pt idx="2">
                <c:v>46</c:v>
              </c:pt>
              <c:pt idx="3">
                <c:v>85</c:v>
              </c:pt>
              <c:pt idx="4">
                <c:v>98</c:v>
              </c:pt>
              <c:pt idx="5">
                <c:v>76</c:v>
              </c:pt>
              <c:pt idx="6">
                <c:v>88</c:v>
              </c:pt>
              <c:pt idx="7">
                <c:v>99</c:v>
              </c:pt>
              <c:pt idx="8">
                <c:v>73</c:v>
              </c:pt>
            </c:numLit>
          </c:val>
          <c:extLst>
            <c:ext xmlns:c16="http://schemas.microsoft.com/office/drawing/2014/chart" uri="{C3380CC4-5D6E-409C-BE32-E72D297353CC}">
              <c16:uniqueId val="{00000001-76B8-4860-8072-A5434508BA2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84403135"/>
        <c:axId val="1974305759"/>
      </c:barChart>
      <c:catAx>
        <c:axId val="19844031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cap="none" baseline="0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4305759"/>
        <c:crosses val="autoZero"/>
        <c:auto val="1"/>
        <c:lblAlgn val="ctr"/>
        <c:lblOffset val="100"/>
        <c:noMultiLvlLbl val="0"/>
      </c:catAx>
      <c:valAx>
        <c:axId val="1974305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cap="none" baseline="0"/>
                  <a:t>Tot #ResPlans Reviewed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4403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Number of Commercial Plans Reviewed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9"/>
              <c:pt idx="0">
                <c:v>Mar</c:v>
              </c:pt>
              <c:pt idx="1">
                <c:v>Apr</c:v>
              </c:pt>
              <c:pt idx="2">
                <c:v>May</c:v>
              </c:pt>
              <c:pt idx="3">
                <c:v>Jun</c:v>
              </c:pt>
              <c:pt idx="4">
                <c:v>Jul</c:v>
              </c:pt>
              <c:pt idx="5">
                <c:v>Aug</c:v>
              </c:pt>
              <c:pt idx="6">
                <c:v>Sep</c:v>
              </c:pt>
              <c:pt idx="7">
                <c:v>Oct</c:v>
              </c:pt>
              <c:pt idx="8">
                <c:v>Nov</c:v>
              </c:pt>
            </c:strLit>
          </c:cat>
          <c:val>
            <c:numLit>
              <c:formatCode>General</c:formatCode>
              <c:ptCount val="9"/>
              <c:pt idx="0">
                <c:v>53</c:v>
              </c:pt>
              <c:pt idx="1">
                <c:v>39</c:v>
              </c:pt>
              <c:pt idx="2">
                <c:v>27</c:v>
              </c:pt>
              <c:pt idx="3">
                <c:v>33</c:v>
              </c:pt>
              <c:pt idx="4">
                <c:v>28</c:v>
              </c:pt>
              <c:pt idx="5">
                <c:v>49</c:v>
              </c:pt>
              <c:pt idx="6">
                <c:v>39</c:v>
              </c:pt>
              <c:pt idx="7">
                <c:v>33</c:v>
              </c:pt>
              <c:pt idx="8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71E7-4D1D-BA84-2597113F260D}"/>
            </c:ext>
          </c:extLst>
        </c:ser>
        <c:ser>
          <c:idx val="1"/>
          <c:order val="1"/>
          <c:tx>
            <c:v>2020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9"/>
              <c:pt idx="0">
                <c:v>Mar</c:v>
              </c:pt>
              <c:pt idx="1">
                <c:v>Apr</c:v>
              </c:pt>
              <c:pt idx="2">
                <c:v>May</c:v>
              </c:pt>
              <c:pt idx="3">
                <c:v>Jun</c:v>
              </c:pt>
              <c:pt idx="4">
                <c:v>Jul</c:v>
              </c:pt>
              <c:pt idx="5">
                <c:v>Aug</c:v>
              </c:pt>
              <c:pt idx="6">
                <c:v>Sep</c:v>
              </c:pt>
              <c:pt idx="7">
                <c:v>Oct</c:v>
              </c:pt>
              <c:pt idx="8">
                <c:v>Nov</c:v>
              </c:pt>
            </c:strLit>
          </c:cat>
          <c:val>
            <c:numLit>
              <c:formatCode>General</c:formatCode>
              <c:ptCount val="9"/>
              <c:pt idx="0">
                <c:v>21</c:v>
              </c:pt>
              <c:pt idx="1">
                <c:v>23</c:v>
              </c:pt>
              <c:pt idx="2">
                <c:v>18</c:v>
              </c:pt>
              <c:pt idx="3">
                <c:v>12</c:v>
              </c:pt>
              <c:pt idx="4">
                <c:v>23</c:v>
              </c:pt>
              <c:pt idx="5">
                <c:v>22</c:v>
              </c:pt>
              <c:pt idx="6">
                <c:v>48</c:v>
              </c:pt>
              <c:pt idx="7">
                <c:v>31</c:v>
              </c:pt>
              <c:pt idx="8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1-71E7-4D1D-BA84-2597113F260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1077535"/>
        <c:axId val="1974317407"/>
      </c:barChart>
      <c:catAx>
        <c:axId val="110775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cap="none" baseline="0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4317407"/>
        <c:crosses val="autoZero"/>
        <c:auto val="1"/>
        <c:lblAlgn val="ctr"/>
        <c:lblOffset val="100"/>
        <c:noMultiLvlLbl val="0"/>
      </c:catAx>
      <c:valAx>
        <c:axId val="1974317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cap="none" baseline="0"/>
                  <a:t>Tot #CommPlans Reviewed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77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Variance for Totals 2019-2020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1"/>
          <c:tx>
            <c:strRef>
              <c:f>Support!$B$1</c:f>
              <c:strCache>
                <c:ptCount val="1"/>
                <c:pt idx="0">
                  <c:v>Year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Support!$A$2:$A$10</c:f>
              <c:strCache>
                <c:ptCount val="9"/>
                <c:pt idx="0">
                  <c:v>Mar</c:v>
                </c:pt>
                <c:pt idx="1">
                  <c:v>Apr</c:v>
                </c:pt>
                <c:pt idx="2">
                  <c:v>May</c:v>
                </c:pt>
                <c:pt idx="3">
                  <c:v>Jun</c:v>
                </c:pt>
                <c:pt idx="4">
                  <c:v>Jul</c:v>
                </c:pt>
                <c:pt idx="5">
                  <c:v>Aug</c:v>
                </c:pt>
                <c:pt idx="6">
                  <c:v>Sep</c:v>
                </c:pt>
                <c:pt idx="7">
                  <c:v>Oct</c:v>
                </c:pt>
                <c:pt idx="8">
                  <c:v>Nov</c:v>
                </c:pt>
              </c:strCache>
            </c:strRef>
          </c:cat>
          <c:val>
            <c:numRef>
              <c:f>Support!$B$2:$B$10</c:f>
              <c:numCache>
                <c:formatCode>General</c:formatCode>
                <c:ptCount val="9"/>
                <c:pt idx="0">
                  <c:v>588</c:v>
                </c:pt>
                <c:pt idx="1">
                  <c:v>667</c:v>
                </c:pt>
                <c:pt idx="2">
                  <c:v>632</c:v>
                </c:pt>
                <c:pt idx="3">
                  <c:v>582</c:v>
                </c:pt>
                <c:pt idx="4">
                  <c:v>750</c:v>
                </c:pt>
                <c:pt idx="5">
                  <c:v>631</c:v>
                </c:pt>
                <c:pt idx="6">
                  <c:v>579</c:v>
                </c:pt>
                <c:pt idx="7">
                  <c:v>684</c:v>
                </c:pt>
                <c:pt idx="8">
                  <c:v>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1-4F0C-8B00-585D66686CB5}"/>
            </c:ext>
          </c:extLst>
        </c:ser>
        <c:ser>
          <c:idx val="1"/>
          <c:order val="2"/>
          <c:tx>
            <c:strRef>
              <c:f>Support!$C$1</c:f>
              <c:strCache>
                <c:ptCount val="1"/>
                <c:pt idx="0">
                  <c:v>Year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Support!$A$2:$A$10</c:f>
              <c:strCache>
                <c:ptCount val="9"/>
                <c:pt idx="0">
                  <c:v>Mar</c:v>
                </c:pt>
                <c:pt idx="1">
                  <c:v>Apr</c:v>
                </c:pt>
                <c:pt idx="2">
                  <c:v>May</c:v>
                </c:pt>
                <c:pt idx="3">
                  <c:v>Jun</c:v>
                </c:pt>
                <c:pt idx="4">
                  <c:v>Jul</c:v>
                </c:pt>
                <c:pt idx="5">
                  <c:v>Aug</c:v>
                </c:pt>
                <c:pt idx="6">
                  <c:v>Sep</c:v>
                </c:pt>
                <c:pt idx="7">
                  <c:v>Oct</c:v>
                </c:pt>
                <c:pt idx="8">
                  <c:v>Nov</c:v>
                </c:pt>
              </c:strCache>
            </c:strRef>
          </c:cat>
          <c:val>
            <c:numRef>
              <c:f>Support!$C$2:$C$10</c:f>
              <c:numCache>
                <c:formatCode>General</c:formatCode>
                <c:ptCount val="9"/>
                <c:pt idx="0">
                  <c:v>604</c:v>
                </c:pt>
                <c:pt idx="1">
                  <c:v>511</c:v>
                </c:pt>
                <c:pt idx="2">
                  <c:v>492</c:v>
                </c:pt>
                <c:pt idx="3">
                  <c:v>569</c:v>
                </c:pt>
                <c:pt idx="4">
                  <c:v>591</c:v>
                </c:pt>
                <c:pt idx="5">
                  <c:v>574</c:v>
                </c:pt>
                <c:pt idx="6">
                  <c:v>607</c:v>
                </c:pt>
                <c:pt idx="7">
                  <c:v>517</c:v>
                </c:pt>
                <c:pt idx="8">
                  <c:v>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01-4F0C-8B00-585D66686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20"/>
        <c:axId val="1333293952"/>
        <c:axId val="1329566864"/>
      </c:barChart>
      <c:barChart>
        <c:barDir val="col"/>
        <c:grouping val="clustered"/>
        <c:varyColors val="0"/>
        <c:ser>
          <c:idx val="2"/>
          <c:order val="0"/>
          <c:tx>
            <c:strRef>
              <c:f>Support!$D$1</c:f>
              <c:strCache>
                <c:ptCount val="1"/>
                <c:pt idx="0">
                  <c:v>Max Left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B0B41A9-FE2E-49B0-9990-A94FCA34EFC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C901-4F0C-8B00-585D66686CB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24358D5-FC6F-4271-83DE-D2906B5F293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C901-4F0C-8B00-585D66686CB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0DAF70A-3462-44D1-868C-271DB74EBB7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C901-4F0C-8B00-585D66686CB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BA72049-682A-435D-AE38-7692558811D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C901-4F0C-8B00-585D66686CB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C9B336A-648C-47C6-8B5B-7831F9E6E1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C901-4F0C-8B00-585D66686CB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7436BF0-BB19-47CB-81B9-0620BC0445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C901-4F0C-8B00-585D66686CB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2030C42-CDB8-4A36-84F6-BC8DFA1FE42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C901-4F0C-8B00-585D66686CB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85003696-8F51-4C93-B471-674FB3D3D66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C901-4F0C-8B00-585D66686CB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41C7B2C-7045-4996-957D-848FAFA96ED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C901-4F0C-8B00-585D66686C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minus"/>
            <c:errValType val="cust"/>
            <c:noEndCap val="1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Support!$F$2:$F$10</c:f>
                <c:numCache>
                  <c:formatCode>General</c:formatCode>
                  <c:ptCount val="9"/>
                  <c:pt idx="0">
                    <c:v>16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28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  <c:spPr>
              <a:noFill/>
              <a:ln w="19050" cap="flat" cmpd="sng" algn="ctr">
                <a:solidFill>
                  <a:srgbClr val="00B050"/>
                </a:solidFill>
                <a:round/>
                <a:headEnd type="stealth"/>
              </a:ln>
              <a:effectLst/>
            </c:spPr>
          </c:errBars>
          <c:cat>
            <c:strRef>
              <c:f>Support!$A$2:$A$10</c:f>
              <c:strCache>
                <c:ptCount val="9"/>
                <c:pt idx="0">
                  <c:v>Mar</c:v>
                </c:pt>
                <c:pt idx="1">
                  <c:v>Apr</c:v>
                </c:pt>
                <c:pt idx="2">
                  <c:v>May</c:v>
                </c:pt>
                <c:pt idx="3">
                  <c:v>Jun</c:v>
                </c:pt>
                <c:pt idx="4">
                  <c:v>Jul</c:v>
                </c:pt>
                <c:pt idx="5">
                  <c:v>Aug</c:v>
                </c:pt>
                <c:pt idx="6">
                  <c:v>Sep</c:v>
                </c:pt>
                <c:pt idx="7">
                  <c:v>Oct</c:v>
                </c:pt>
                <c:pt idx="8">
                  <c:v>Nov</c:v>
                </c:pt>
              </c:strCache>
            </c:strRef>
          </c:cat>
          <c:val>
            <c:numRef>
              <c:f>Support!$D$2:$D$10</c:f>
              <c:numCache>
                <c:formatCode>General</c:formatCode>
                <c:ptCount val="9"/>
                <c:pt idx="0">
                  <c:v>604</c:v>
                </c:pt>
                <c:pt idx="1">
                  <c:v>667</c:v>
                </c:pt>
                <c:pt idx="2">
                  <c:v>632</c:v>
                </c:pt>
                <c:pt idx="3">
                  <c:v>582</c:v>
                </c:pt>
                <c:pt idx="4">
                  <c:v>750</c:v>
                </c:pt>
                <c:pt idx="5">
                  <c:v>631</c:v>
                </c:pt>
                <c:pt idx="6">
                  <c:v>607</c:v>
                </c:pt>
                <c:pt idx="7">
                  <c:v>684</c:v>
                </c:pt>
                <c:pt idx="8">
                  <c:v>533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Support!$H$2:$H$10</c15:f>
                <c15:dlblRangeCache>
                  <c:ptCount val="9"/>
                  <c:pt idx="0">
                    <c:v>+3%</c:v>
                  </c:pt>
                  <c:pt idx="6">
                    <c:v>+5%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C901-4F0C-8B00-585D66686CB5}"/>
            </c:ext>
          </c:extLst>
        </c:ser>
        <c:ser>
          <c:idx val="3"/>
          <c:order val="3"/>
          <c:tx>
            <c:strRef>
              <c:f>Support!$E$1</c:f>
              <c:strCache>
                <c:ptCount val="1"/>
                <c:pt idx="0">
                  <c:v>Max Right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23EE703-13A8-430C-B7A3-96695EF2113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C901-4F0C-8B00-585D66686CB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8D2535D-7933-4DB1-A2E1-7A1585A4C8D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C901-4F0C-8B00-585D66686CB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33D74D2-0E2C-4F93-A331-05472652D3F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C901-4F0C-8B00-585D66686CB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00F9098-66E8-451F-AAEC-51B43825D1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C901-4F0C-8B00-585D66686CB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4B50AF2-911C-4F74-85ED-7C9AF3A460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C901-4F0C-8B00-585D66686CB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E95793F-3F68-4320-84E5-E3F7D3E992D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C901-4F0C-8B00-585D66686CB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CFD6D48-FD31-4412-B3B5-866107B8FD0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C901-4F0C-8B00-585D66686CB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0F8A303D-BB97-4396-816A-374331A3F69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C901-4F0C-8B00-585D66686CB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7C0F6B07-CCDB-4586-979A-7D186DB61CA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C901-4F0C-8B00-585D66686C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minus"/>
            <c:errValType val="cust"/>
            <c:noEndCap val="1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Support!$G$2:$G$10</c:f>
                <c:numCache>
                  <c:formatCode>General</c:formatCode>
                  <c:ptCount val="9"/>
                  <c:pt idx="0">
                    <c:v>#N/A</c:v>
                  </c:pt>
                  <c:pt idx="1">
                    <c:v>156</c:v>
                  </c:pt>
                  <c:pt idx="2">
                    <c:v>140</c:v>
                  </c:pt>
                  <c:pt idx="3">
                    <c:v>13</c:v>
                  </c:pt>
                  <c:pt idx="4">
                    <c:v>159</c:v>
                  </c:pt>
                  <c:pt idx="5">
                    <c:v>57</c:v>
                  </c:pt>
                  <c:pt idx="6">
                    <c:v>#N/A</c:v>
                  </c:pt>
                  <c:pt idx="7">
                    <c:v>167</c:v>
                  </c:pt>
                  <c:pt idx="8">
                    <c:v>15</c:v>
                  </c:pt>
                </c:numCache>
              </c:numRef>
            </c:minus>
            <c:spPr>
              <a:noFill/>
              <a:ln w="19050" cap="flat" cmpd="sng" algn="ctr">
                <a:solidFill>
                  <a:srgbClr val="FF0000"/>
                </a:solidFill>
                <a:round/>
                <a:tailEnd type="stealth"/>
              </a:ln>
              <a:effectLst/>
            </c:spPr>
          </c:errBars>
          <c:cat>
            <c:strRef>
              <c:f>Support!$A$2:$A$10</c:f>
              <c:strCache>
                <c:ptCount val="9"/>
                <c:pt idx="0">
                  <c:v>Mar</c:v>
                </c:pt>
                <c:pt idx="1">
                  <c:v>Apr</c:v>
                </c:pt>
                <c:pt idx="2">
                  <c:v>May</c:v>
                </c:pt>
                <c:pt idx="3">
                  <c:v>Jun</c:v>
                </c:pt>
                <c:pt idx="4">
                  <c:v>Jul</c:v>
                </c:pt>
                <c:pt idx="5">
                  <c:v>Aug</c:v>
                </c:pt>
                <c:pt idx="6">
                  <c:v>Sep</c:v>
                </c:pt>
                <c:pt idx="7">
                  <c:v>Oct</c:v>
                </c:pt>
                <c:pt idx="8">
                  <c:v>Nov</c:v>
                </c:pt>
              </c:strCache>
            </c:strRef>
          </c:cat>
          <c:val>
            <c:numRef>
              <c:f>Support!$E$2:$E$10</c:f>
              <c:numCache>
                <c:formatCode>General</c:formatCode>
                <c:ptCount val="9"/>
                <c:pt idx="0">
                  <c:v>604</c:v>
                </c:pt>
                <c:pt idx="1">
                  <c:v>667</c:v>
                </c:pt>
                <c:pt idx="2">
                  <c:v>632</c:v>
                </c:pt>
                <c:pt idx="3">
                  <c:v>582</c:v>
                </c:pt>
                <c:pt idx="4">
                  <c:v>750</c:v>
                </c:pt>
                <c:pt idx="5">
                  <c:v>631</c:v>
                </c:pt>
                <c:pt idx="6">
                  <c:v>607</c:v>
                </c:pt>
                <c:pt idx="7">
                  <c:v>684</c:v>
                </c:pt>
                <c:pt idx="8">
                  <c:v>533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Support!$I$2:$I$10</c15:f>
                <c15:dlblRangeCache>
                  <c:ptCount val="9"/>
                  <c:pt idx="1">
                    <c:v>-23%</c:v>
                  </c:pt>
                  <c:pt idx="2">
                    <c:v>-22%</c:v>
                  </c:pt>
                  <c:pt idx="3">
                    <c:v>-2%</c:v>
                  </c:pt>
                  <c:pt idx="4">
                    <c:v>-21%</c:v>
                  </c:pt>
                  <c:pt idx="5">
                    <c:v>-9%</c:v>
                  </c:pt>
                  <c:pt idx="7">
                    <c:v>-24%</c:v>
                  </c:pt>
                  <c:pt idx="8">
                    <c:v>-3%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C901-4F0C-8B00-585D66686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20"/>
        <c:axId val="1234206304"/>
        <c:axId val="1331827424"/>
      </c:barChart>
      <c:catAx>
        <c:axId val="133329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9566864"/>
        <c:crosses val="autoZero"/>
        <c:auto val="1"/>
        <c:lblAlgn val="ctr"/>
        <c:lblOffset val="100"/>
        <c:noMultiLvlLbl val="0"/>
      </c:catAx>
      <c:valAx>
        <c:axId val="1329566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3293952"/>
        <c:crosses val="autoZero"/>
        <c:crossBetween val="between"/>
      </c:valAx>
      <c:valAx>
        <c:axId val="133182742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234206304"/>
        <c:crosses val="max"/>
        <c:crossBetween val="between"/>
      </c:valAx>
      <c:catAx>
        <c:axId val="1234206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31827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Number of Residential Finals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28</c:v>
              </c:pt>
              <c:pt idx="3">
                <c:v>26</c:v>
              </c:pt>
              <c:pt idx="4">
                <c:v>32</c:v>
              </c:pt>
              <c:pt idx="5">
                <c:v>18</c:v>
              </c:pt>
              <c:pt idx="6">
                <c:v>38</c:v>
              </c:pt>
              <c:pt idx="7">
                <c:v>28</c:v>
              </c:pt>
              <c:pt idx="8">
                <c:v>22</c:v>
              </c:pt>
              <c:pt idx="9">
                <c:v>32</c:v>
              </c:pt>
              <c:pt idx="10">
                <c:v>21</c:v>
              </c:pt>
              <c:pt idx="11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9C00-47C6-80D9-84DD19CAAF9B}"/>
            </c:ext>
          </c:extLst>
        </c:ser>
        <c:ser>
          <c:idx val="1"/>
          <c:order val="1"/>
          <c:tx>
            <c:v>2020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17</c:v>
              </c:pt>
              <c:pt idx="1">
                <c:v>24</c:v>
              </c:pt>
              <c:pt idx="2">
                <c:v>30</c:v>
              </c:pt>
              <c:pt idx="3">
                <c:v>39</c:v>
              </c:pt>
              <c:pt idx="4">
                <c:v>17</c:v>
              </c:pt>
              <c:pt idx="5">
                <c:v>37</c:v>
              </c:pt>
              <c:pt idx="6">
                <c:v>28</c:v>
              </c:pt>
              <c:pt idx="7">
                <c:v>24</c:v>
              </c:pt>
              <c:pt idx="8">
                <c:v>23</c:v>
              </c:pt>
              <c:pt idx="9">
                <c:v>45</c:v>
              </c:pt>
              <c:pt idx="10">
                <c:v>19</c:v>
              </c:pt>
              <c:pt idx="11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1-9C00-47C6-80D9-84DD19CAAF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9558943"/>
        <c:axId val="1974289119"/>
      </c:barChart>
      <c:catAx>
        <c:axId val="19795589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cap="none" baseline="0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4289119"/>
        <c:crosses val="autoZero"/>
        <c:auto val="1"/>
        <c:lblAlgn val="ctr"/>
        <c:lblOffset val="100"/>
        <c:noMultiLvlLbl val="0"/>
      </c:catAx>
      <c:valAx>
        <c:axId val="1974289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cap="none" baseline="0"/>
                  <a:t>Tot #Res Finals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558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Number of Inspections Completed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9"/>
              <c:pt idx="0">
                <c:v>Mar</c:v>
              </c:pt>
              <c:pt idx="1">
                <c:v>Apr</c:v>
              </c:pt>
              <c:pt idx="2">
                <c:v>May</c:v>
              </c:pt>
              <c:pt idx="3">
                <c:v>Jun</c:v>
              </c:pt>
              <c:pt idx="4">
                <c:v>Jul</c:v>
              </c:pt>
              <c:pt idx="5">
                <c:v>Aug</c:v>
              </c:pt>
              <c:pt idx="6">
                <c:v>Sep</c:v>
              </c:pt>
              <c:pt idx="7">
                <c:v>Oct</c:v>
              </c:pt>
              <c:pt idx="8">
                <c:v>Nov</c:v>
              </c:pt>
            </c:strLit>
          </c:cat>
          <c:val>
            <c:numLit>
              <c:formatCode>General</c:formatCode>
              <c:ptCount val="9"/>
              <c:pt idx="0">
                <c:v>1377</c:v>
              </c:pt>
              <c:pt idx="1">
                <c:v>1506</c:v>
              </c:pt>
              <c:pt idx="2">
                <c:v>1478</c:v>
              </c:pt>
              <c:pt idx="3">
                <c:v>1629</c:v>
              </c:pt>
              <c:pt idx="4">
                <c:v>1916</c:v>
              </c:pt>
              <c:pt idx="5">
                <c:v>1642</c:v>
              </c:pt>
              <c:pt idx="6">
                <c:v>1534</c:v>
              </c:pt>
              <c:pt idx="7">
                <c:v>1727</c:v>
              </c:pt>
              <c:pt idx="8">
                <c:v>1336</c:v>
              </c:pt>
            </c:numLit>
          </c:val>
          <c:extLst>
            <c:ext xmlns:c16="http://schemas.microsoft.com/office/drawing/2014/chart" uri="{C3380CC4-5D6E-409C-BE32-E72D297353CC}">
              <c16:uniqueId val="{00000000-16AB-4A51-B9DD-FC8DCB4F455F}"/>
            </c:ext>
          </c:extLst>
        </c:ser>
        <c:ser>
          <c:idx val="1"/>
          <c:order val="1"/>
          <c:tx>
            <c:v>2020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9"/>
              <c:pt idx="0">
                <c:v>Mar</c:v>
              </c:pt>
              <c:pt idx="1">
                <c:v>Apr</c:v>
              </c:pt>
              <c:pt idx="2">
                <c:v>May</c:v>
              </c:pt>
              <c:pt idx="3">
                <c:v>Jun</c:v>
              </c:pt>
              <c:pt idx="4">
                <c:v>Jul</c:v>
              </c:pt>
              <c:pt idx="5">
                <c:v>Aug</c:v>
              </c:pt>
              <c:pt idx="6">
                <c:v>Sep</c:v>
              </c:pt>
              <c:pt idx="7">
                <c:v>Oct</c:v>
              </c:pt>
              <c:pt idx="8">
                <c:v>Nov</c:v>
              </c:pt>
            </c:strLit>
          </c:cat>
          <c:val>
            <c:numLit>
              <c:formatCode>General</c:formatCode>
              <c:ptCount val="9"/>
              <c:pt idx="0">
                <c:v>1644</c:v>
              </c:pt>
              <c:pt idx="1">
                <c:v>1448</c:v>
              </c:pt>
              <c:pt idx="2">
                <c:v>1204</c:v>
              </c:pt>
              <c:pt idx="3">
                <c:v>1448</c:v>
              </c:pt>
              <c:pt idx="4">
                <c:v>1417</c:v>
              </c:pt>
              <c:pt idx="5">
                <c:v>1511</c:v>
              </c:pt>
              <c:pt idx="6">
                <c:v>1562</c:v>
              </c:pt>
              <c:pt idx="7">
                <c:v>1488</c:v>
              </c:pt>
              <c:pt idx="8">
                <c:v>1322</c:v>
              </c:pt>
            </c:numLit>
          </c:val>
          <c:extLst>
            <c:ext xmlns:c16="http://schemas.microsoft.com/office/drawing/2014/chart" uri="{C3380CC4-5D6E-409C-BE32-E72D297353CC}">
              <c16:uniqueId val="{00000001-16AB-4A51-B9DD-FC8DCB4F455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21968687"/>
        <c:axId val="446596959"/>
      </c:barChart>
      <c:catAx>
        <c:axId val="5219686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cap="none" baseline="0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596959"/>
        <c:crosses val="autoZero"/>
        <c:auto val="1"/>
        <c:lblAlgn val="ctr"/>
        <c:lblOffset val="100"/>
        <c:noMultiLvlLbl val="0"/>
      </c:catAx>
      <c:valAx>
        <c:axId val="446596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cap="none" baseline="0"/>
                  <a:t>Tot #Inspections Completed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968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Number of CO's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9"/>
              <c:pt idx="0">
                <c:v>Mar</c:v>
              </c:pt>
              <c:pt idx="1">
                <c:v>Apr</c:v>
              </c:pt>
              <c:pt idx="2">
                <c:v>May</c:v>
              </c:pt>
              <c:pt idx="3">
                <c:v>Jun</c:v>
              </c:pt>
              <c:pt idx="4">
                <c:v>Jul</c:v>
              </c:pt>
              <c:pt idx="5">
                <c:v>Aug</c:v>
              </c:pt>
              <c:pt idx="6">
                <c:v>Sep</c:v>
              </c:pt>
              <c:pt idx="7">
                <c:v>Oct</c:v>
              </c:pt>
              <c:pt idx="8">
                <c:v>Nov</c:v>
              </c:pt>
            </c:strLit>
          </c:cat>
          <c:val>
            <c:numLit>
              <c:formatCode>General</c:formatCode>
              <c:ptCount val="9"/>
              <c:pt idx="0">
                <c:v>28</c:v>
              </c:pt>
              <c:pt idx="1">
                <c:v>28</c:v>
              </c:pt>
              <c:pt idx="2">
                <c:v>19</c:v>
              </c:pt>
              <c:pt idx="3">
                <c:v>34</c:v>
              </c:pt>
              <c:pt idx="4">
                <c:v>39</c:v>
              </c:pt>
              <c:pt idx="5">
                <c:v>35</c:v>
              </c:pt>
              <c:pt idx="6">
                <c:v>26</c:v>
              </c:pt>
              <c:pt idx="7">
                <c:v>32</c:v>
              </c:pt>
              <c:pt idx="8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F031-482B-937B-DAC0BB9E457B}"/>
            </c:ext>
          </c:extLst>
        </c:ser>
        <c:ser>
          <c:idx val="1"/>
          <c:order val="1"/>
          <c:tx>
            <c:v>2020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9"/>
              <c:pt idx="0">
                <c:v>Mar</c:v>
              </c:pt>
              <c:pt idx="1">
                <c:v>Apr</c:v>
              </c:pt>
              <c:pt idx="2">
                <c:v>May</c:v>
              </c:pt>
              <c:pt idx="3">
                <c:v>Jun</c:v>
              </c:pt>
              <c:pt idx="4">
                <c:v>Jul</c:v>
              </c:pt>
              <c:pt idx="5">
                <c:v>Aug</c:v>
              </c:pt>
              <c:pt idx="6">
                <c:v>Sep</c:v>
              </c:pt>
              <c:pt idx="7">
                <c:v>Oct</c:v>
              </c:pt>
              <c:pt idx="8">
                <c:v>Nov</c:v>
              </c:pt>
            </c:strLit>
          </c:cat>
          <c:val>
            <c:numLit>
              <c:formatCode>General</c:formatCode>
              <c:ptCount val="9"/>
              <c:pt idx="0">
                <c:v>34</c:v>
              </c:pt>
              <c:pt idx="1">
                <c:v>16</c:v>
              </c:pt>
              <c:pt idx="2">
                <c:v>39</c:v>
              </c:pt>
              <c:pt idx="3">
                <c:v>28</c:v>
              </c:pt>
              <c:pt idx="4">
                <c:v>30</c:v>
              </c:pt>
              <c:pt idx="5">
                <c:v>37</c:v>
              </c:pt>
              <c:pt idx="6">
                <c:v>41</c:v>
              </c:pt>
              <c:pt idx="7">
                <c:v>25</c:v>
              </c:pt>
              <c:pt idx="8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1-F031-482B-937B-DAC0BB9E457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76683679"/>
        <c:axId val="627491215"/>
      </c:barChart>
      <c:catAx>
        <c:axId val="2766836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cap="none" baseline="0"/>
                  <a:t>Months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7491215"/>
        <c:crosses val="autoZero"/>
        <c:auto val="1"/>
        <c:lblAlgn val="ctr"/>
        <c:lblOffset val="100"/>
        <c:noMultiLvlLbl val="0"/>
      </c:catAx>
      <c:valAx>
        <c:axId val="627491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cap="none" baseline="0"/>
                  <a:t>Tot #CO's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6683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Variance</a:t>
            </a:r>
            <a:r>
              <a:rPr lang="en-US" baseline="0"/>
              <a:t> for Totals 2019-2020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1"/>
          <c:tx>
            <c:strRef>
              <c:f>'Support (2)'!$B$1</c:f>
              <c:strCache>
                <c:ptCount val="1"/>
                <c:pt idx="0">
                  <c:v>Year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'Support (2)'!$A$4:$A$8</c:f>
              <c:strCache>
                <c:ptCount val="5"/>
                <c:pt idx="0">
                  <c:v>Mar</c:v>
                </c:pt>
                <c:pt idx="1">
                  <c:v>Apr</c:v>
                </c:pt>
                <c:pt idx="2">
                  <c:v>May</c:v>
                </c:pt>
                <c:pt idx="3">
                  <c:v>Jun</c:v>
                </c:pt>
                <c:pt idx="4">
                  <c:v>Jul</c:v>
                </c:pt>
              </c:strCache>
            </c:strRef>
          </c:cat>
          <c:val>
            <c:numRef>
              <c:f>'Support (2)'!$B$4:$B$8</c:f>
              <c:numCache>
                <c:formatCode>General</c:formatCode>
                <c:ptCount val="5"/>
                <c:pt idx="0">
                  <c:v>588</c:v>
                </c:pt>
                <c:pt idx="1">
                  <c:v>667</c:v>
                </c:pt>
                <c:pt idx="2">
                  <c:v>632</c:v>
                </c:pt>
                <c:pt idx="3">
                  <c:v>582</c:v>
                </c:pt>
                <c:pt idx="4">
                  <c:v>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F8-4B93-A8CF-9AD6B89438EF}"/>
            </c:ext>
          </c:extLst>
        </c:ser>
        <c:ser>
          <c:idx val="1"/>
          <c:order val="2"/>
          <c:tx>
            <c:strRef>
              <c:f>'Support (2)'!$C$1</c:f>
              <c:strCache>
                <c:ptCount val="1"/>
                <c:pt idx="0">
                  <c:v>Year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'Support (2)'!$A$4:$A$8</c:f>
              <c:strCache>
                <c:ptCount val="5"/>
                <c:pt idx="0">
                  <c:v>Mar</c:v>
                </c:pt>
                <c:pt idx="1">
                  <c:v>Apr</c:v>
                </c:pt>
                <c:pt idx="2">
                  <c:v>May</c:v>
                </c:pt>
                <c:pt idx="3">
                  <c:v>Jun</c:v>
                </c:pt>
                <c:pt idx="4">
                  <c:v>Jul</c:v>
                </c:pt>
              </c:strCache>
            </c:strRef>
          </c:cat>
          <c:val>
            <c:numRef>
              <c:f>'Support (2)'!$C$4:$C$8</c:f>
              <c:numCache>
                <c:formatCode>General</c:formatCode>
                <c:ptCount val="5"/>
                <c:pt idx="0">
                  <c:v>604</c:v>
                </c:pt>
                <c:pt idx="1">
                  <c:v>511</c:v>
                </c:pt>
                <c:pt idx="2">
                  <c:v>492</c:v>
                </c:pt>
                <c:pt idx="3">
                  <c:v>569</c:v>
                </c:pt>
                <c:pt idx="4">
                  <c:v>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F8-4B93-A8CF-9AD6B8943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20"/>
        <c:axId val="72019343"/>
        <c:axId val="573764127"/>
      </c:barChart>
      <c:barChart>
        <c:barDir val="col"/>
        <c:grouping val="clustered"/>
        <c:varyColors val="0"/>
        <c:ser>
          <c:idx val="2"/>
          <c:order val="0"/>
          <c:tx>
            <c:strRef>
              <c:f>'Support (2)'!$E$1</c:f>
              <c:strCache>
                <c:ptCount val="1"/>
                <c:pt idx="0">
                  <c:v>Max Left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6146B43-C0C6-49A9-90B1-A01DC3A16D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F8F8-4B93-A8CF-9AD6B89438E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1EF380E-6CDD-4DF0-A8B2-ADA9C8B684C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F8F8-4B93-A8CF-9AD6B89438E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78429C0-2551-4789-AFF2-77E5C7430D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F8F8-4B93-A8CF-9AD6B89438E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F30690E-B83B-4E7F-A3BF-3A0EF203545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F8F8-4B93-A8CF-9AD6B89438E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CB1E928-8190-4AAD-92C0-64D254392E2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F8F8-4B93-A8CF-9AD6B89438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minus"/>
            <c:errValType val="cust"/>
            <c:noEndCap val="1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'Support (2)'!$I$4:$I$8</c:f>
                <c:numCache>
                  <c:formatCode>General</c:formatCode>
                  <c:ptCount val="5"/>
                  <c:pt idx="0">
                    <c:v>51</c:v>
                  </c:pt>
                  <c:pt idx="1">
                    <c:v>165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minus>
            <c:spPr>
              <a:noFill/>
              <a:ln w="19050" cap="flat" cmpd="sng" algn="ctr">
                <a:solidFill>
                  <a:srgbClr val="00B050"/>
                </a:solidFill>
                <a:round/>
                <a:headEnd type="stealth"/>
              </a:ln>
              <a:effectLst/>
            </c:spPr>
          </c:errBars>
          <c:cat>
            <c:strRef>
              <c:f>'Support (2)'!$A$4:$A$8</c:f>
              <c:strCache>
                <c:ptCount val="5"/>
                <c:pt idx="0">
                  <c:v>Mar</c:v>
                </c:pt>
                <c:pt idx="1">
                  <c:v>Apr</c:v>
                </c:pt>
                <c:pt idx="2">
                  <c:v>May</c:v>
                </c:pt>
                <c:pt idx="3">
                  <c:v>Jun</c:v>
                </c:pt>
                <c:pt idx="4">
                  <c:v>Jul</c:v>
                </c:pt>
              </c:strCache>
            </c:strRef>
          </c:cat>
          <c:val>
            <c:numRef>
              <c:f>'Support (2)'!$E$4:$E$8</c:f>
              <c:numCache>
                <c:formatCode>General</c:formatCode>
                <c:ptCount val="5"/>
                <c:pt idx="0">
                  <c:v>655</c:v>
                </c:pt>
                <c:pt idx="1">
                  <c:v>676</c:v>
                </c:pt>
                <c:pt idx="2">
                  <c:v>632</c:v>
                </c:pt>
                <c:pt idx="3">
                  <c:v>582</c:v>
                </c:pt>
                <c:pt idx="4">
                  <c:v>750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'Support (2)'!$M$4:$M$8</c15:f>
                <c15:dlblRangeCache>
                  <c:ptCount val="5"/>
                  <c:pt idx="0">
                    <c:v>+8%</c:v>
                  </c:pt>
                  <c:pt idx="1">
                    <c:v>+32%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F8F8-4B93-A8CF-9AD6B89438EF}"/>
            </c:ext>
          </c:extLst>
        </c:ser>
        <c:ser>
          <c:idx val="3"/>
          <c:order val="3"/>
          <c:tx>
            <c:strRef>
              <c:f>'Support (2)'!$G$1</c:f>
              <c:strCache>
                <c:ptCount val="1"/>
                <c:pt idx="0">
                  <c:v>Max Right</c:v>
                </c:pt>
              </c:strCache>
            </c:strRef>
          </c:tx>
          <c:spPr>
            <a:noFill/>
            <a:ln w="0"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CAB9C02-01CF-49D1-89BC-42E1F3D2D51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F8F8-4B93-A8CF-9AD6B89438E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D52435B-6306-4E12-9FC4-72A961E94D2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F8F8-4B93-A8CF-9AD6B89438E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AB86691-9E17-419F-B4E4-27B15AF169A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F8F8-4B93-A8CF-9AD6B89438E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F653F8E-299D-4C28-BEAA-2A00ADAD9E0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F8F8-4B93-A8CF-9AD6B89438E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1532EC9-E950-41C1-AE84-4A4422C6F8D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F8F8-4B93-A8CF-9AD6B89438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minus"/>
            <c:errValType val="cust"/>
            <c:noEndCap val="1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'Support (2)'!$K$4:$K$8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140</c:v>
                  </c:pt>
                  <c:pt idx="3">
                    <c:v>13</c:v>
                  </c:pt>
                  <c:pt idx="4">
                    <c:v>159</c:v>
                  </c:pt>
                </c:numCache>
              </c:numRef>
            </c:minus>
            <c:spPr>
              <a:noFill/>
              <a:ln w="19050" cap="flat" cmpd="sng" algn="ctr">
                <a:solidFill>
                  <a:srgbClr val="FF0000"/>
                </a:solidFill>
                <a:round/>
                <a:tailEnd type="stealth"/>
              </a:ln>
              <a:effectLst/>
            </c:spPr>
          </c:errBars>
          <c:cat>
            <c:strRef>
              <c:f>'Support (2)'!$A$4:$A$8</c:f>
              <c:strCache>
                <c:ptCount val="5"/>
                <c:pt idx="0">
                  <c:v>Mar</c:v>
                </c:pt>
                <c:pt idx="1">
                  <c:v>Apr</c:v>
                </c:pt>
                <c:pt idx="2">
                  <c:v>May</c:v>
                </c:pt>
                <c:pt idx="3">
                  <c:v>Jun</c:v>
                </c:pt>
                <c:pt idx="4">
                  <c:v>Jul</c:v>
                </c:pt>
              </c:strCache>
            </c:strRef>
          </c:cat>
          <c:val>
            <c:numRef>
              <c:f>'Support (2)'!$G$4:$G$8</c:f>
              <c:numCache>
                <c:formatCode>General</c:formatCode>
                <c:ptCount val="5"/>
                <c:pt idx="0">
                  <c:v>655</c:v>
                </c:pt>
                <c:pt idx="1">
                  <c:v>676</c:v>
                </c:pt>
                <c:pt idx="2">
                  <c:v>632</c:v>
                </c:pt>
                <c:pt idx="3">
                  <c:v>582</c:v>
                </c:pt>
                <c:pt idx="4">
                  <c:v>750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'Support (2)'!$O$4:$O$8</c15:f>
                <c15:dlblRangeCache>
                  <c:ptCount val="5"/>
                  <c:pt idx="2">
                    <c:v>-22%</c:v>
                  </c:pt>
                  <c:pt idx="3">
                    <c:v>-2%</c:v>
                  </c:pt>
                  <c:pt idx="4">
                    <c:v>-21%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D-F8F8-4B93-A8CF-9AD6B8943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20"/>
        <c:axId val="640503503"/>
        <c:axId val="573556127"/>
      </c:barChart>
      <c:catAx>
        <c:axId val="72019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3764127"/>
        <c:crosses val="autoZero"/>
        <c:auto val="1"/>
        <c:lblAlgn val="ctr"/>
        <c:lblOffset val="100"/>
        <c:noMultiLvlLbl val="0"/>
      </c:catAx>
      <c:valAx>
        <c:axId val="5737641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019343"/>
        <c:crosses val="autoZero"/>
        <c:crossBetween val="between"/>
      </c:valAx>
      <c:valAx>
        <c:axId val="573556127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640503503"/>
        <c:crosses val="max"/>
        <c:crossBetween val="between"/>
      </c:valAx>
      <c:catAx>
        <c:axId val="6405035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35561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1"/>
          <c:tx>
            <c:strRef>
              <c:f>'Support (2)'!$B$1</c:f>
              <c:strCache>
                <c:ptCount val="1"/>
                <c:pt idx="0">
                  <c:v>Year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'Support (2)'!$A$4:$A$12</c:f>
              <c:strCache>
                <c:ptCount val="9"/>
                <c:pt idx="0">
                  <c:v>Mar</c:v>
                </c:pt>
                <c:pt idx="1">
                  <c:v>Apr</c:v>
                </c:pt>
                <c:pt idx="2">
                  <c:v>May</c:v>
                </c:pt>
                <c:pt idx="3">
                  <c:v>Jun</c:v>
                </c:pt>
                <c:pt idx="4">
                  <c:v>Jul</c:v>
                </c:pt>
                <c:pt idx="5">
                  <c:v>Aug</c:v>
                </c:pt>
                <c:pt idx="6">
                  <c:v>Sep</c:v>
                </c:pt>
                <c:pt idx="7">
                  <c:v>Oct</c:v>
                </c:pt>
                <c:pt idx="8">
                  <c:v>Nov</c:v>
                </c:pt>
              </c:strCache>
            </c:strRef>
          </c:cat>
          <c:val>
            <c:numRef>
              <c:f>'Support (2)'!$B$4:$B$12</c:f>
              <c:numCache>
                <c:formatCode>General</c:formatCode>
                <c:ptCount val="9"/>
                <c:pt idx="0">
                  <c:v>588</c:v>
                </c:pt>
                <c:pt idx="1">
                  <c:v>667</c:v>
                </c:pt>
                <c:pt idx="2">
                  <c:v>632</c:v>
                </c:pt>
                <c:pt idx="3">
                  <c:v>582</c:v>
                </c:pt>
                <c:pt idx="4">
                  <c:v>750</c:v>
                </c:pt>
                <c:pt idx="5">
                  <c:v>631</c:v>
                </c:pt>
                <c:pt idx="6">
                  <c:v>579</c:v>
                </c:pt>
                <c:pt idx="7">
                  <c:v>684</c:v>
                </c:pt>
                <c:pt idx="8">
                  <c:v>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58-4D44-8986-47BCC3574D63}"/>
            </c:ext>
          </c:extLst>
        </c:ser>
        <c:ser>
          <c:idx val="1"/>
          <c:order val="2"/>
          <c:tx>
            <c:strRef>
              <c:f>'Support (2)'!$C$1</c:f>
              <c:strCache>
                <c:ptCount val="1"/>
                <c:pt idx="0">
                  <c:v>Year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'Support (2)'!$A$4:$A$12</c:f>
              <c:strCache>
                <c:ptCount val="9"/>
                <c:pt idx="0">
                  <c:v>Mar</c:v>
                </c:pt>
                <c:pt idx="1">
                  <c:v>Apr</c:v>
                </c:pt>
                <c:pt idx="2">
                  <c:v>May</c:v>
                </c:pt>
                <c:pt idx="3">
                  <c:v>Jun</c:v>
                </c:pt>
                <c:pt idx="4">
                  <c:v>Jul</c:v>
                </c:pt>
                <c:pt idx="5">
                  <c:v>Aug</c:v>
                </c:pt>
                <c:pt idx="6">
                  <c:v>Sep</c:v>
                </c:pt>
                <c:pt idx="7">
                  <c:v>Oct</c:v>
                </c:pt>
                <c:pt idx="8">
                  <c:v>Nov</c:v>
                </c:pt>
              </c:strCache>
            </c:strRef>
          </c:cat>
          <c:val>
            <c:numRef>
              <c:f>'Support (2)'!$C$4:$C$12</c:f>
              <c:numCache>
                <c:formatCode>General</c:formatCode>
                <c:ptCount val="9"/>
                <c:pt idx="0">
                  <c:v>604</c:v>
                </c:pt>
                <c:pt idx="1">
                  <c:v>511</c:v>
                </c:pt>
                <c:pt idx="2">
                  <c:v>492</c:v>
                </c:pt>
                <c:pt idx="3">
                  <c:v>569</c:v>
                </c:pt>
                <c:pt idx="4">
                  <c:v>591</c:v>
                </c:pt>
                <c:pt idx="5">
                  <c:v>574</c:v>
                </c:pt>
                <c:pt idx="6">
                  <c:v>607</c:v>
                </c:pt>
                <c:pt idx="7">
                  <c:v>517</c:v>
                </c:pt>
                <c:pt idx="8">
                  <c:v>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58-4D44-8986-47BCC3574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20"/>
        <c:axId val="1332653520"/>
        <c:axId val="1467315856"/>
      </c:barChart>
      <c:barChart>
        <c:barDir val="col"/>
        <c:grouping val="clustered"/>
        <c:varyColors val="0"/>
        <c:ser>
          <c:idx val="2"/>
          <c:order val="0"/>
          <c:tx>
            <c:strRef>
              <c:f>'Support (2)'!$E$1</c:f>
              <c:strCache>
                <c:ptCount val="1"/>
                <c:pt idx="0">
                  <c:v>Max Left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1E400CB-4045-4F95-81B0-A96F4050FB9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7858-4D44-8986-47BCC3574D6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46E5268-83DF-4717-8B3D-13F85D636A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7858-4D44-8986-47BCC3574D6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958C237-3368-424E-82E5-49EB9E48822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7858-4D44-8986-47BCC3574D6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4E25C95-D797-4718-ADF7-A42B4021F4A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7858-4D44-8986-47BCC3574D6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A98EE5B-A029-4CFA-9699-A4399E8E222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7858-4D44-8986-47BCC3574D6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D93AB1F-F2CE-4276-9C69-0BE234D37CE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7858-4D44-8986-47BCC3574D6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9F6C5A4-CCA4-4534-AE68-481824F022F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7858-4D44-8986-47BCC3574D6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32619492-0942-405C-B70D-DE1D4A4923C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7858-4D44-8986-47BCC3574D6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5BDD8128-51EE-48D3-B47F-BA74F62BC86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7858-4D44-8986-47BCC3574D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minus"/>
            <c:errValType val="cust"/>
            <c:noEndCap val="1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'Support (2)'!$I$4:$I$12</c:f>
                <c:numCache>
                  <c:formatCode>General</c:formatCode>
                  <c:ptCount val="9"/>
                  <c:pt idx="0">
                    <c:v>51</c:v>
                  </c:pt>
                  <c:pt idx="1">
                    <c:v>165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28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  <c:spPr>
              <a:noFill/>
              <a:ln w="15875" cap="flat" cmpd="sng" algn="ctr">
                <a:solidFill>
                  <a:srgbClr val="00B050"/>
                </a:solidFill>
                <a:round/>
                <a:headEnd type="stealth"/>
              </a:ln>
              <a:effectLst/>
            </c:spPr>
          </c:errBars>
          <c:cat>
            <c:strRef>
              <c:f>'Support (2)'!$A$4:$A$12</c:f>
              <c:strCache>
                <c:ptCount val="9"/>
                <c:pt idx="0">
                  <c:v>Mar</c:v>
                </c:pt>
                <c:pt idx="1">
                  <c:v>Apr</c:v>
                </c:pt>
                <c:pt idx="2">
                  <c:v>May</c:v>
                </c:pt>
                <c:pt idx="3">
                  <c:v>Jun</c:v>
                </c:pt>
                <c:pt idx="4">
                  <c:v>Jul</c:v>
                </c:pt>
                <c:pt idx="5">
                  <c:v>Aug</c:v>
                </c:pt>
                <c:pt idx="6">
                  <c:v>Sep</c:v>
                </c:pt>
                <c:pt idx="7">
                  <c:v>Oct</c:v>
                </c:pt>
                <c:pt idx="8">
                  <c:v>Nov</c:v>
                </c:pt>
              </c:strCache>
            </c:strRef>
          </c:cat>
          <c:val>
            <c:numRef>
              <c:f>'Support (2)'!$E$4:$E$12</c:f>
              <c:numCache>
                <c:formatCode>General</c:formatCode>
                <c:ptCount val="9"/>
                <c:pt idx="0">
                  <c:v>655</c:v>
                </c:pt>
                <c:pt idx="1">
                  <c:v>676</c:v>
                </c:pt>
                <c:pt idx="2">
                  <c:v>632</c:v>
                </c:pt>
                <c:pt idx="3">
                  <c:v>582</c:v>
                </c:pt>
                <c:pt idx="4">
                  <c:v>750</c:v>
                </c:pt>
                <c:pt idx="5">
                  <c:v>631</c:v>
                </c:pt>
                <c:pt idx="6">
                  <c:v>607</c:v>
                </c:pt>
                <c:pt idx="7">
                  <c:v>684</c:v>
                </c:pt>
                <c:pt idx="8">
                  <c:v>533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'Support (2)'!$M$4:$M$12</c15:f>
                <c15:dlblRangeCache>
                  <c:ptCount val="9"/>
                  <c:pt idx="0">
                    <c:v>+8%</c:v>
                  </c:pt>
                  <c:pt idx="1">
                    <c:v>+32%</c:v>
                  </c:pt>
                  <c:pt idx="6">
                    <c:v>+5%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7858-4D44-8986-47BCC3574D63}"/>
            </c:ext>
          </c:extLst>
        </c:ser>
        <c:ser>
          <c:idx val="3"/>
          <c:order val="3"/>
          <c:tx>
            <c:strRef>
              <c:f>'Support (2)'!$G$1</c:f>
              <c:strCache>
                <c:ptCount val="1"/>
                <c:pt idx="0">
                  <c:v>Max Right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DE8D10B-0CDC-4333-96BF-1969956704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7858-4D44-8986-47BCC3574D6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C56D53E-0708-4E8B-9349-503027274E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7858-4D44-8986-47BCC3574D6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FEBD93C-357A-4D10-8F58-2124AE44F6C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7858-4D44-8986-47BCC3574D6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C8A994F-BC58-4D65-958A-E350F1FC34B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7858-4D44-8986-47BCC3574D6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F0CE249-8EC6-46EA-8EDA-703B30B7183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7858-4D44-8986-47BCC3574D6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C33B776-1E16-4D08-8105-BD35459A9E4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7858-4D44-8986-47BCC3574D6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A5CC49F-93D3-4F48-9E14-16ACAB27F22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7858-4D44-8986-47BCC3574D6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72FF2AA-B09F-4EA8-8690-CC979F59DFD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7858-4D44-8986-47BCC3574D6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38E17B9-1C55-4BEF-A8EC-8D95757D17F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7858-4D44-8986-47BCC3574D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minus"/>
            <c:errValType val="cust"/>
            <c:noEndCap val="1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'Support (2)'!$K$4:$K$12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140</c:v>
                  </c:pt>
                  <c:pt idx="3">
                    <c:v>13</c:v>
                  </c:pt>
                  <c:pt idx="4">
                    <c:v>159</c:v>
                  </c:pt>
                  <c:pt idx="5">
                    <c:v>57</c:v>
                  </c:pt>
                  <c:pt idx="6">
                    <c:v>#N/A</c:v>
                  </c:pt>
                  <c:pt idx="7">
                    <c:v>167</c:v>
                  </c:pt>
                  <c:pt idx="8">
                    <c:v>15</c:v>
                  </c:pt>
                </c:numCache>
              </c:numRef>
            </c:minus>
            <c:spPr>
              <a:noFill/>
              <a:ln w="19050" cap="flat" cmpd="sng" algn="ctr">
                <a:solidFill>
                  <a:srgbClr val="FF0000"/>
                </a:solidFill>
                <a:round/>
                <a:tailEnd type="stealth"/>
              </a:ln>
              <a:effectLst/>
            </c:spPr>
          </c:errBars>
          <c:cat>
            <c:strRef>
              <c:f>'Support (2)'!$A$4:$A$12</c:f>
              <c:strCache>
                <c:ptCount val="9"/>
                <c:pt idx="0">
                  <c:v>Mar</c:v>
                </c:pt>
                <c:pt idx="1">
                  <c:v>Apr</c:v>
                </c:pt>
                <c:pt idx="2">
                  <c:v>May</c:v>
                </c:pt>
                <c:pt idx="3">
                  <c:v>Jun</c:v>
                </c:pt>
                <c:pt idx="4">
                  <c:v>Jul</c:v>
                </c:pt>
                <c:pt idx="5">
                  <c:v>Aug</c:v>
                </c:pt>
                <c:pt idx="6">
                  <c:v>Sep</c:v>
                </c:pt>
                <c:pt idx="7">
                  <c:v>Oct</c:v>
                </c:pt>
                <c:pt idx="8">
                  <c:v>Nov</c:v>
                </c:pt>
              </c:strCache>
            </c:strRef>
          </c:cat>
          <c:val>
            <c:numRef>
              <c:f>'Support (2)'!$G$4:$G$12</c:f>
              <c:numCache>
                <c:formatCode>General</c:formatCode>
                <c:ptCount val="9"/>
                <c:pt idx="0">
                  <c:v>655</c:v>
                </c:pt>
                <c:pt idx="1">
                  <c:v>676</c:v>
                </c:pt>
                <c:pt idx="2">
                  <c:v>632</c:v>
                </c:pt>
                <c:pt idx="3">
                  <c:v>582</c:v>
                </c:pt>
                <c:pt idx="4">
                  <c:v>750</c:v>
                </c:pt>
                <c:pt idx="5">
                  <c:v>631</c:v>
                </c:pt>
                <c:pt idx="6">
                  <c:v>607</c:v>
                </c:pt>
                <c:pt idx="7">
                  <c:v>684</c:v>
                </c:pt>
                <c:pt idx="8">
                  <c:v>533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'Support (2)'!$O$4:$O$12</c15:f>
                <c15:dlblRangeCache>
                  <c:ptCount val="9"/>
                  <c:pt idx="2">
                    <c:v>-22%</c:v>
                  </c:pt>
                  <c:pt idx="3">
                    <c:v>-2%</c:v>
                  </c:pt>
                  <c:pt idx="4">
                    <c:v>-21%</c:v>
                  </c:pt>
                  <c:pt idx="5">
                    <c:v>-9%</c:v>
                  </c:pt>
                  <c:pt idx="7">
                    <c:v>-24%</c:v>
                  </c:pt>
                  <c:pt idx="8">
                    <c:v>-3%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7858-4D44-8986-47BCC3574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20"/>
        <c:axId val="1068476112"/>
        <c:axId val="1467322096"/>
      </c:barChart>
      <c:catAx>
        <c:axId val="133265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7315856"/>
        <c:crosses val="autoZero"/>
        <c:auto val="1"/>
        <c:lblAlgn val="ctr"/>
        <c:lblOffset val="100"/>
        <c:noMultiLvlLbl val="0"/>
      </c:catAx>
      <c:valAx>
        <c:axId val="1467315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2653520"/>
        <c:crosses val="autoZero"/>
        <c:crossBetween val="between"/>
      </c:valAx>
      <c:valAx>
        <c:axId val="146732209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068476112"/>
        <c:crosses val="max"/>
        <c:crossBetween val="between"/>
      </c:valAx>
      <c:catAx>
        <c:axId val="1068476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673220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1"/>
          <c:tx>
            <c:strRef>
              <c:f>'Support (2)'!$B$1</c:f>
              <c:strCache>
                <c:ptCount val="1"/>
                <c:pt idx="0">
                  <c:v>Year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'Support (2)'!$A$2:$A$13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'Support (2)'!$B$2:$B$13</c:f>
              <c:numCache>
                <c:formatCode>General</c:formatCode>
                <c:ptCount val="12"/>
                <c:pt idx="2">
                  <c:v>588</c:v>
                </c:pt>
                <c:pt idx="3">
                  <c:v>667</c:v>
                </c:pt>
                <c:pt idx="4">
                  <c:v>632</c:v>
                </c:pt>
                <c:pt idx="5">
                  <c:v>582</c:v>
                </c:pt>
                <c:pt idx="6">
                  <c:v>750</c:v>
                </c:pt>
                <c:pt idx="7">
                  <c:v>631</c:v>
                </c:pt>
                <c:pt idx="8">
                  <c:v>579</c:v>
                </c:pt>
                <c:pt idx="9">
                  <c:v>684</c:v>
                </c:pt>
                <c:pt idx="10">
                  <c:v>533</c:v>
                </c:pt>
                <c:pt idx="11">
                  <c:v>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20-41C6-989A-D20DD1EE6D4F}"/>
            </c:ext>
          </c:extLst>
        </c:ser>
        <c:ser>
          <c:idx val="1"/>
          <c:order val="2"/>
          <c:tx>
            <c:strRef>
              <c:f>'Support (2)'!$C$1</c:f>
              <c:strCache>
                <c:ptCount val="1"/>
                <c:pt idx="0">
                  <c:v>Year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'Support (2)'!$A$2:$A$13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'Support (2)'!$C$2:$C$13</c:f>
              <c:numCache>
                <c:formatCode>General</c:formatCode>
                <c:ptCount val="12"/>
                <c:pt idx="0">
                  <c:v>611</c:v>
                </c:pt>
                <c:pt idx="1">
                  <c:v>580</c:v>
                </c:pt>
                <c:pt idx="2">
                  <c:v>604</c:v>
                </c:pt>
                <c:pt idx="3">
                  <c:v>511</c:v>
                </c:pt>
                <c:pt idx="4">
                  <c:v>492</c:v>
                </c:pt>
                <c:pt idx="5">
                  <c:v>569</c:v>
                </c:pt>
                <c:pt idx="6">
                  <c:v>591</c:v>
                </c:pt>
                <c:pt idx="7">
                  <c:v>574</c:v>
                </c:pt>
                <c:pt idx="8">
                  <c:v>607</c:v>
                </c:pt>
                <c:pt idx="9">
                  <c:v>517</c:v>
                </c:pt>
                <c:pt idx="10">
                  <c:v>518</c:v>
                </c:pt>
                <c:pt idx="11">
                  <c:v>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20-41C6-989A-D20DD1EE6D4F}"/>
            </c:ext>
          </c:extLst>
        </c:ser>
        <c:ser>
          <c:idx val="2"/>
          <c:order val="3"/>
          <c:tx>
            <c:strRef>
              <c:f>'Support (2)'!$D$1</c:f>
              <c:strCache>
                <c:ptCount val="1"/>
                <c:pt idx="0">
                  <c:v>Year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'Support (2)'!$A$2:$A$13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'Support (2)'!$D$2:$D$13</c:f>
              <c:numCache>
                <c:formatCode>General</c:formatCode>
                <c:ptCount val="12"/>
                <c:pt idx="0">
                  <c:v>525</c:v>
                </c:pt>
                <c:pt idx="1">
                  <c:v>361</c:v>
                </c:pt>
                <c:pt idx="2">
                  <c:v>655</c:v>
                </c:pt>
                <c:pt idx="3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20-41C6-989A-D20DD1EE6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20"/>
        <c:axId val="1523502959"/>
        <c:axId val="1810971087"/>
      </c:barChart>
      <c:barChart>
        <c:barDir val="col"/>
        <c:grouping val="clustered"/>
        <c:varyColors val="0"/>
        <c:ser>
          <c:idx val="3"/>
          <c:order val="0"/>
          <c:tx>
            <c:strRef>
              <c:f>'Support (2)'!$E$1</c:f>
              <c:strCache>
                <c:ptCount val="1"/>
                <c:pt idx="0">
                  <c:v>Max Left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23A0280-5CC0-486F-913F-D9A7AC0929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020-41C6-989A-D20DD1EE6D4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B719C5F-538B-4469-A95D-A1B23A3B761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E020-41C6-989A-D20DD1EE6D4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42CEE38-711F-48F3-82E4-207F951FB4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E020-41C6-989A-D20DD1EE6D4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0618F16-138D-4051-980E-841FB9B773B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E020-41C6-989A-D20DD1EE6D4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D3F8220-1298-4BD4-9D3B-D23016670E2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E020-41C6-989A-D20DD1EE6D4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F53FE03-7B26-4A1D-94D5-B62E6C5251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E020-41C6-989A-D20DD1EE6D4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972CE80-AA2C-460E-962C-9B9EE0A31CB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E020-41C6-989A-D20DD1EE6D4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B64CB74C-F3C9-4345-B75F-D7DA3650FE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020-41C6-989A-D20DD1EE6D4F}"/>
                </c:ext>
              </c:extLst>
            </c:dLbl>
            <c:dLbl>
              <c:idx val="8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50" b="1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C862803-B0B0-4814-9341-64958D10156F}" type="CELLRANGE">
                      <a:rPr lang="en-US"/>
                      <a:pPr>
                        <a:defRPr sz="1050" b="1"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E020-41C6-989A-D20DD1EE6D4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D895F0D9-9B09-4CE4-AB4C-B820A249115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020-41C6-989A-D20DD1EE6D4F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1B091D85-4C75-41A6-AA97-9AE1FDCF73D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020-41C6-989A-D20DD1EE6D4F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3C729C01-B438-4DA1-9C7F-ED5BDFFA446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020-41C6-989A-D20DD1EE6D4F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minus"/>
            <c:errValType val="cust"/>
            <c:noEndCap val="1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'Support (2)'!$I$2:$I$13</c:f>
                <c:numCache>
                  <c:formatCode>General</c:formatCode>
                  <c:ptCount val="12"/>
                  <c:pt idx="0">
                    <c:v>0</c:v>
                  </c:pt>
                  <c:pt idx="1">
                    <c:v>0</c:v>
                  </c:pt>
                  <c:pt idx="2">
                    <c:v>51</c:v>
                  </c:pt>
                  <c:pt idx="3">
                    <c:v>165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28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</c:numCache>
              </c:numRef>
            </c:minus>
            <c:spPr>
              <a:noFill/>
              <a:ln w="19050" cap="flat" cmpd="sng" algn="ctr">
                <a:solidFill>
                  <a:srgbClr val="00B050"/>
                </a:solidFill>
                <a:round/>
                <a:headEnd type="stealth"/>
              </a:ln>
              <a:effectLst/>
            </c:spPr>
          </c:errBars>
          <c:cat>
            <c:strRef>
              <c:f>'Support (2)'!$A$2:$A$13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'Support (2)'!$E$2:$E$13</c:f>
              <c:numCache>
                <c:formatCode>General</c:formatCode>
                <c:ptCount val="12"/>
                <c:pt idx="0">
                  <c:v>611</c:v>
                </c:pt>
                <c:pt idx="1">
                  <c:v>580</c:v>
                </c:pt>
                <c:pt idx="2">
                  <c:v>655</c:v>
                </c:pt>
                <c:pt idx="3">
                  <c:v>676</c:v>
                </c:pt>
                <c:pt idx="4">
                  <c:v>632</c:v>
                </c:pt>
                <c:pt idx="5">
                  <c:v>582</c:v>
                </c:pt>
                <c:pt idx="6">
                  <c:v>750</c:v>
                </c:pt>
                <c:pt idx="7">
                  <c:v>631</c:v>
                </c:pt>
                <c:pt idx="8">
                  <c:v>607</c:v>
                </c:pt>
                <c:pt idx="9">
                  <c:v>684</c:v>
                </c:pt>
                <c:pt idx="10">
                  <c:v>533</c:v>
                </c:pt>
                <c:pt idx="11">
                  <c:v>566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'Support (2)'!$M$2:$M$13</c15:f>
                <c15:dlblRangeCache>
                  <c:ptCount val="12"/>
                  <c:pt idx="2">
                    <c:v>+8%</c:v>
                  </c:pt>
                  <c:pt idx="3">
                    <c:v>+32%</c:v>
                  </c:pt>
                  <c:pt idx="8">
                    <c:v>+5%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E020-41C6-989A-D20DD1EE6D4F}"/>
            </c:ext>
          </c:extLst>
        </c:ser>
        <c:ser>
          <c:idx val="4"/>
          <c:order val="4"/>
          <c:tx>
            <c:strRef>
              <c:f>'Support (2)'!$G$1</c:f>
              <c:strCache>
                <c:ptCount val="1"/>
                <c:pt idx="0">
                  <c:v>Max Right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6D084B5-EB0F-4A7F-BB69-1B60F480929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020-41C6-989A-D20DD1EE6D4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0A61353-317C-4D64-8FAC-C2E6A20EDEA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E020-41C6-989A-D20DD1EE6D4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039EBED-23EE-4C16-BFC5-62A9F14BF2B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E020-41C6-989A-D20DD1EE6D4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413CAAB-6DF6-47D8-9EAC-F79F88B860A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E020-41C6-989A-D20DD1EE6D4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84AEA46-64AF-4F61-9144-1BCEF1FFD8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E020-41C6-989A-D20DD1EE6D4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F492543-9611-4D67-B8D9-642E0F9308F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E020-41C6-989A-D20DD1EE6D4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44F3465-EABA-4A6D-8EFE-41ACEC94D4A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E020-41C6-989A-D20DD1EE6D4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BDA34FD6-0025-426F-B469-83955CC4757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E020-41C6-989A-D20DD1EE6D4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EBC5AD71-B758-4930-8527-1586A280A1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E020-41C6-989A-D20DD1EE6D4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9846DFA2-23DC-426A-8B27-69948341130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E020-41C6-989A-D20DD1EE6D4F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42B7AE13-DB54-40C4-A27E-CB21F5EF2EF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E020-41C6-989A-D20DD1EE6D4F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6D7A61F9-D7A6-4BA8-8E4A-D94CA3F78F4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E020-41C6-989A-D20DD1EE6D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minus"/>
            <c:errValType val="cust"/>
            <c:noEndCap val="1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'Support (2)'!$K$2:$K$13</c:f>
                <c:numCache>
                  <c:formatCode>General</c:formatCode>
                  <c:ptCount val="12"/>
                  <c:pt idx="0">
                    <c:v>86</c:v>
                  </c:pt>
                  <c:pt idx="1">
                    <c:v>219</c:v>
                  </c:pt>
                  <c:pt idx="2">
                    <c:v>0</c:v>
                  </c:pt>
                  <c:pt idx="3">
                    <c:v>0</c:v>
                  </c:pt>
                  <c:pt idx="4">
                    <c:v>140</c:v>
                  </c:pt>
                  <c:pt idx="5">
                    <c:v>13</c:v>
                  </c:pt>
                  <c:pt idx="6">
                    <c:v>159</c:v>
                  </c:pt>
                  <c:pt idx="7">
                    <c:v>57</c:v>
                  </c:pt>
                  <c:pt idx="8">
                    <c:v>#N/A</c:v>
                  </c:pt>
                  <c:pt idx="9">
                    <c:v>167</c:v>
                  </c:pt>
                  <c:pt idx="10">
                    <c:v>15</c:v>
                  </c:pt>
                  <c:pt idx="11">
                    <c:v>68</c:v>
                  </c:pt>
                </c:numCache>
              </c:numRef>
            </c:minus>
            <c:spPr>
              <a:noFill/>
              <a:ln w="19050" cap="flat" cmpd="sng" algn="ctr">
                <a:solidFill>
                  <a:srgbClr val="FF0000"/>
                </a:solidFill>
                <a:round/>
                <a:tailEnd type="stealth"/>
              </a:ln>
              <a:effectLst/>
            </c:spPr>
          </c:errBars>
          <c:cat>
            <c:strRef>
              <c:f>'Support (2)'!$A$2:$A$13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'Support (2)'!$G$2:$G$13</c:f>
              <c:numCache>
                <c:formatCode>General</c:formatCode>
                <c:ptCount val="12"/>
                <c:pt idx="0">
                  <c:v>611</c:v>
                </c:pt>
                <c:pt idx="1">
                  <c:v>580</c:v>
                </c:pt>
                <c:pt idx="2">
                  <c:v>655</c:v>
                </c:pt>
                <c:pt idx="3">
                  <c:v>676</c:v>
                </c:pt>
                <c:pt idx="4">
                  <c:v>632</c:v>
                </c:pt>
                <c:pt idx="5">
                  <c:v>582</c:v>
                </c:pt>
                <c:pt idx="6">
                  <c:v>750</c:v>
                </c:pt>
                <c:pt idx="7">
                  <c:v>631</c:v>
                </c:pt>
                <c:pt idx="8">
                  <c:v>607</c:v>
                </c:pt>
                <c:pt idx="9">
                  <c:v>684</c:v>
                </c:pt>
                <c:pt idx="10">
                  <c:v>533</c:v>
                </c:pt>
                <c:pt idx="11">
                  <c:v>566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'Support (2)'!$O$2:$O$13</c15:f>
                <c15:dlblRangeCache>
                  <c:ptCount val="12"/>
                  <c:pt idx="0">
                    <c:v>-14%</c:v>
                  </c:pt>
                  <c:pt idx="1">
                    <c:v>-38%</c:v>
                  </c:pt>
                  <c:pt idx="4">
                    <c:v>-22%</c:v>
                  </c:pt>
                  <c:pt idx="5">
                    <c:v>-2%</c:v>
                  </c:pt>
                  <c:pt idx="6">
                    <c:v>-21%</c:v>
                  </c:pt>
                  <c:pt idx="7">
                    <c:v>-9%</c:v>
                  </c:pt>
                  <c:pt idx="9">
                    <c:v>-24%</c:v>
                  </c:pt>
                  <c:pt idx="10">
                    <c:v>-3%</c:v>
                  </c:pt>
                  <c:pt idx="11">
                    <c:v>-12%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E020-41C6-989A-D20DD1EE6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20"/>
        <c:axId val="1837106543"/>
        <c:axId val="1811028079"/>
      </c:barChart>
      <c:catAx>
        <c:axId val="1523502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0971087"/>
        <c:crosses val="autoZero"/>
        <c:auto val="1"/>
        <c:lblAlgn val="ctr"/>
        <c:lblOffset val="100"/>
        <c:noMultiLvlLbl val="0"/>
      </c:catAx>
      <c:valAx>
        <c:axId val="18109710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3502959"/>
        <c:crosses val="autoZero"/>
        <c:crossBetween val="between"/>
      </c:valAx>
      <c:valAx>
        <c:axId val="1811028079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837106543"/>
        <c:crosses val="max"/>
        <c:crossBetween val="between"/>
      </c:valAx>
      <c:catAx>
        <c:axId val="18371065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10280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'Support (2)'!$B$1</c:f>
              <c:strCache>
                <c:ptCount val="1"/>
                <c:pt idx="0">
                  <c:v>Year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'Support (2)'!$A$2:$A$13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'Support (2)'!$B$2:$B$13</c:f>
              <c:numCache>
                <c:formatCode>General</c:formatCode>
                <c:ptCount val="12"/>
                <c:pt idx="2">
                  <c:v>588</c:v>
                </c:pt>
                <c:pt idx="3">
                  <c:v>667</c:v>
                </c:pt>
                <c:pt idx="4">
                  <c:v>632</c:v>
                </c:pt>
                <c:pt idx="5">
                  <c:v>582</c:v>
                </c:pt>
                <c:pt idx="6">
                  <c:v>750</c:v>
                </c:pt>
                <c:pt idx="7">
                  <c:v>631</c:v>
                </c:pt>
                <c:pt idx="8">
                  <c:v>579</c:v>
                </c:pt>
                <c:pt idx="9">
                  <c:v>684</c:v>
                </c:pt>
                <c:pt idx="10">
                  <c:v>533</c:v>
                </c:pt>
                <c:pt idx="11">
                  <c:v>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C9-4DF7-A2B8-61E2EC83B1C6}"/>
            </c:ext>
          </c:extLst>
        </c:ser>
        <c:ser>
          <c:idx val="1"/>
          <c:order val="1"/>
          <c:tx>
            <c:strRef>
              <c:f>'Support (2)'!$C$1</c:f>
              <c:strCache>
                <c:ptCount val="1"/>
                <c:pt idx="0">
                  <c:v>Year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'Support (2)'!$A$2:$A$13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'Support (2)'!$C$2:$C$13</c:f>
              <c:numCache>
                <c:formatCode>General</c:formatCode>
                <c:ptCount val="12"/>
                <c:pt idx="0">
                  <c:v>611</c:v>
                </c:pt>
                <c:pt idx="1">
                  <c:v>580</c:v>
                </c:pt>
                <c:pt idx="2">
                  <c:v>604</c:v>
                </c:pt>
                <c:pt idx="3">
                  <c:v>511</c:v>
                </c:pt>
                <c:pt idx="4">
                  <c:v>492</c:v>
                </c:pt>
                <c:pt idx="5">
                  <c:v>569</c:v>
                </c:pt>
                <c:pt idx="6">
                  <c:v>591</c:v>
                </c:pt>
                <c:pt idx="7">
                  <c:v>574</c:v>
                </c:pt>
                <c:pt idx="8">
                  <c:v>607</c:v>
                </c:pt>
                <c:pt idx="9">
                  <c:v>517</c:v>
                </c:pt>
                <c:pt idx="10">
                  <c:v>518</c:v>
                </c:pt>
                <c:pt idx="11">
                  <c:v>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C9-4DF7-A2B8-61E2EC83B1C6}"/>
            </c:ext>
          </c:extLst>
        </c:ser>
        <c:ser>
          <c:idx val="2"/>
          <c:order val="2"/>
          <c:tx>
            <c:strRef>
              <c:f>'Support (2)'!$D$1</c:f>
              <c:strCache>
                <c:ptCount val="1"/>
                <c:pt idx="0">
                  <c:v>Year 2021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'Support (2)'!$A$2:$A$13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'Support (2)'!$D$2:$D$13</c:f>
              <c:numCache>
                <c:formatCode>General</c:formatCode>
                <c:ptCount val="12"/>
                <c:pt idx="0">
                  <c:v>525</c:v>
                </c:pt>
                <c:pt idx="1">
                  <c:v>361</c:v>
                </c:pt>
                <c:pt idx="2">
                  <c:v>655</c:v>
                </c:pt>
                <c:pt idx="3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C9-4DF7-A2B8-61E2EC83B1C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46194303"/>
        <c:axId val="1978611791"/>
      </c:barChart>
      <c:catAx>
        <c:axId val="1846194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611791"/>
        <c:crosses val="autoZero"/>
        <c:auto val="1"/>
        <c:lblAlgn val="ctr"/>
        <c:lblOffset val="100"/>
        <c:noMultiLvlLbl val="0"/>
      </c:catAx>
      <c:valAx>
        <c:axId val="1978611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6194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'Support (2)'!$T$6</c:f>
          <c:strCache>
            <c:ptCount val="1"/>
            <c:pt idx="0">
              <c:v>Permits Issued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1"/>
          <c:tx>
            <c:strRef>
              <c:f>'Support (2)'!$B$1</c:f>
              <c:strCache>
                <c:ptCount val="1"/>
                <c:pt idx="0">
                  <c:v>Year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'Support (2)'!$A$2:$A$13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'Support (2)'!$B$2:$B$13</c:f>
              <c:numCache>
                <c:formatCode>General</c:formatCode>
                <c:ptCount val="12"/>
                <c:pt idx="2">
                  <c:v>588</c:v>
                </c:pt>
                <c:pt idx="3">
                  <c:v>667</c:v>
                </c:pt>
                <c:pt idx="4">
                  <c:v>632</c:v>
                </c:pt>
                <c:pt idx="5">
                  <c:v>582</c:v>
                </c:pt>
                <c:pt idx="6">
                  <c:v>750</c:v>
                </c:pt>
                <c:pt idx="7">
                  <c:v>631</c:v>
                </c:pt>
                <c:pt idx="8">
                  <c:v>579</c:v>
                </c:pt>
                <c:pt idx="9">
                  <c:v>684</c:v>
                </c:pt>
                <c:pt idx="10">
                  <c:v>533</c:v>
                </c:pt>
                <c:pt idx="11">
                  <c:v>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3D-46C8-96A4-F69D4B2CC9FA}"/>
            </c:ext>
          </c:extLst>
        </c:ser>
        <c:ser>
          <c:idx val="1"/>
          <c:order val="2"/>
          <c:tx>
            <c:strRef>
              <c:f>'Support (2)'!$C$1</c:f>
              <c:strCache>
                <c:ptCount val="1"/>
                <c:pt idx="0">
                  <c:v>Year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'Support (2)'!$A$2:$A$13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'Support (2)'!$C$2:$C$13</c:f>
              <c:numCache>
                <c:formatCode>General</c:formatCode>
                <c:ptCount val="12"/>
                <c:pt idx="0">
                  <c:v>611</c:v>
                </c:pt>
                <c:pt idx="1">
                  <c:v>580</c:v>
                </c:pt>
                <c:pt idx="2">
                  <c:v>604</c:v>
                </c:pt>
                <c:pt idx="3">
                  <c:v>511</c:v>
                </c:pt>
                <c:pt idx="4">
                  <c:v>492</c:v>
                </c:pt>
                <c:pt idx="5">
                  <c:v>569</c:v>
                </c:pt>
                <c:pt idx="6">
                  <c:v>591</c:v>
                </c:pt>
                <c:pt idx="7">
                  <c:v>574</c:v>
                </c:pt>
                <c:pt idx="8">
                  <c:v>607</c:v>
                </c:pt>
                <c:pt idx="9">
                  <c:v>517</c:v>
                </c:pt>
                <c:pt idx="10">
                  <c:v>518</c:v>
                </c:pt>
                <c:pt idx="11">
                  <c:v>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3D-46C8-96A4-F69D4B2CC9FA}"/>
            </c:ext>
          </c:extLst>
        </c:ser>
        <c:ser>
          <c:idx val="2"/>
          <c:order val="3"/>
          <c:tx>
            <c:strRef>
              <c:f>'Support (2)'!$D$1</c:f>
              <c:strCache>
                <c:ptCount val="1"/>
                <c:pt idx="0">
                  <c:v>Year 2021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'Support (2)'!$A$2:$A$13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'Support (2)'!$D$2:$D$13</c:f>
              <c:numCache>
                <c:formatCode>General</c:formatCode>
                <c:ptCount val="12"/>
                <c:pt idx="0">
                  <c:v>525</c:v>
                </c:pt>
                <c:pt idx="1">
                  <c:v>361</c:v>
                </c:pt>
                <c:pt idx="2">
                  <c:v>655</c:v>
                </c:pt>
                <c:pt idx="3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3D-46C8-96A4-F69D4B2CC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20"/>
        <c:axId val="1523502959"/>
        <c:axId val="1810971087"/>
      </c:barChart>
      <c:barChart>
        <c:barDir val="col"/>
        <c:grouping val="clustered"/>
        <c:varyColors val="0"/>
        <c:ser>
          <c:idx val="3"/>
          <c:order val="0"/>
          <c:tx>
            <c:strRef>
              <c:f>'Support (2)'!$E$1</c:f>
              <c:strCache>
                <c:ptCount val="1"/>
                <c:pt idx="0">
                  <c:v>Max Left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32BA0E2-BCBF-4DE1-A527-AFAB583ECA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C33D-46C8-96A4-F69D4B2CC9F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A78B7B5-4FCA-42CD-B36B-47684C099BB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C33D-46C8-96A4-F69D4B2CC9F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53C31E8-DF48-4931-8502-73422DD0D0D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C33D-46C8-96A4-F69D4B2CC9F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090F602-0FD0-49AE-B4D8-3D531FE69C1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C33D-46C8-96A4-F69D4B2CC9F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3C52475-96AE-490B-B034-5C3138BC75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C33D-46C8-96A4-F69D4B2CC9F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FC0B490-DBC5-4508-AEC5-6A291AD060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C33D-46C8-96A4-F69D4B2CC9F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8576257-B258-41CE-B947-5A0C3C61F17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C33D-46C8-96A4-F69D4B2CC9F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A64E1BFA-90C9-4E57-AC24-3CEBB328B3E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C33D-46C8-96A4-F69D4B2CC9F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DEE1F4E9-7487-45B2-A038-1A862B24249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C33D-46C8-96A4-F69D4B2CC9FA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164BCF1-A256-4BFB-99CC-5C20CCB361C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C33D-46C8-96A4-F69D4B2CC9FA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757BC0C-D89B-490B-AB47-01941470B9F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C33D-46C8-96A4-F69D4B2CC9F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597075EE-3212-4F8B-92D8-BA437CF6D8B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C33D-46C8-96A4-F69D4B2CC9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minus"/>
            <c:errValType val="cust"/>
            <c:noEndCap val="1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'Support (2)'!$I$2:$I$13</c:f>
                <c:numCache>
                  <c:formatCode>General</c:formatCode>
                  <c:ptCount val="12"/>
                  <c:pt idx="0">
                    <c:v>0</c:v>
                  </c:pt>
                  <c:pt idx="1">
                    <c:v>0</c:v>
                  </c:pt>
                  <c:pt idx="2">
                    <c:v>51</c:v>
                  </c:pt>
                  <c:pt idx="3">
                    <c:v>165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28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</c:numCache>
              </c:numRef>
            </c:minus>
            <c:spPr>
              <a:noFill/>
              <a:ln w="19050" cap="flat" cmpd="sng" algn="ctr">
                <a:solidFill>
                  <a:srgbClr val="00B050"/>
                </a:solidFill>
                <a:round/>
                <a:headEnd type="stealth"/>
              </a:ln>
              <a:effectLst/>
            </c:spPr>
          </c:errBars>
          <c:cat>
            <c:strRef>
              <c:f>'Support (2)'!$A$2:$A$13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'Support (2)'!$E$2:$E$13</c:f>
              <c:numCache>
                <c:formatCode>General</c:formatCode>
                <c:ptCount val="12"/>
                <c:pt idx="0">
                  <c:v>611</c:v>
                </c:pt>
                <c:pt idx="1">
                  <c:v>580</c:v>
                </c:pt>
                <c:pt idx="2">
                  <c:v>655</c:v>
                </c:pt>
                <c:pt idx="3">
                  <c:v>676</c:v>
                </c:pt>
                <c:pt idx="4">
                  <c:v>632</c:v>
                </c:pt>
                <c:pt idx="5">
                  <c:v>582</c:v>
                </c:pt>
                <c:pt idx="6">
                  <c:v>750</c:v>
                </c:pt>
                <c:pt idx="7">
                  <c:v>631</c:v>
                </c:pt>
                <c:pt idx="8">
                  <c:v>607</c:v>
                </c:pt>
                <c:pt idx="9">
                  <c:v>684</c:v>
                </c:pt>
                <c:pt idx="10">
                  <c:v>533</c:v>
                </c:pt>
                <c:pt idx="11">
                  <c:v>566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'Support (2)'!$M$2:$M$13</c15:f>
                <c15:dlblRangeCache>
                  <c:ptCount val="12"/>
                  <c:pt idx="2">
                    <c:v>+8%</c:v>
                  </c:pt>
                  <c:pt idx="3">
                    <c:v>+32%</c:v>
                  </c:pt>
                  <c:pt idx="8">
                    <c:v>+5%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C33D-46C8-96A4-F69D4B2CC9FA}"/>
            </c:ext>
          </c:extLst>
        </c:ser>
        <c:ser>
          <c:idx val="4"/>
          <c:order val="4"/>
          <c:tx>
            <c:strRef>
              <c:f>'Support (2)'!$G$1</c:f>
              <c:strCache>
                <c:ptCount val="1"/>
                <c:pt idx="0">
                  <c:v>Max Right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B3EBDC0-D6E3-4879-8B03-401D5C9F10F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C33D-46C8-96A4-F69D4B2CC9F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8CC819D-3C40-4D30-8DDA-81F742C7D2B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C33D-46C8-96A4-F69D4B2CC9F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A80C0A7-99E8-4F5A-8CF8-23CFB1DE978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C33D-46C8-96A4-F69D4B2CC9F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118118C-3D21-44C0-8BAC-0BAED6E2AEB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C33D-46C8-96A4-F69D4B2CC9F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C991A7C-B60E-406F-B35F-7939AAE9AF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C33D-46C8-96A4-F69D4B2CC9F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E8F8C90-2695-4190-9305-987AAB0384D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C33D-46C8-96A4-F69D4B2CC9F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C87813D-0AD1-4DEE-B7A1-BCD55AA43E6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C33D-46C8-96A4-F69D4B2CC9F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79ACCC05-B64F-4CA9-A432-46E6D5DBDBC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C33D-46C8-96A4-F69D4B2CC9F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B644CA9A-95DF-4409-B682-E4CEF15676A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C33D-46C8-96A4-F69D4B2CC9FA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FA1B4CB8-A758-492C-86BC-90122239DAB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C33D-46C8-96A4-F69D4B2CC9FA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6164DCA2-0821-46CA-98A6-E3F483C041B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C33D-46C8-96A4-F69D4B2CC9F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34B1877D-E2CB-4091-B67C-DE9DA77C74D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C33D-46C8-96A4-F69D4B2CC9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minus"/>
            <c:errValType val="cust"/>
            <c:noEndCap val="1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'Support (2)'!$K$2:$K$13</c:f>
                <c:numCache>
                  <c:formatCode>General</c:formatCode>
                  <c:ptCount val="12"/>
                  <c:pt idx="0">
                    <c:v>86</c:v>
                  </c:pt>
                  <c:pt idx="1">
                    <c:v>219</c:v>
                  </c:pt>
                  <c:pt idx="2">
                    <c:v>0</c:v>
                  </c:pt>
                  <c:pt idx="3">
                    <c:v>0</c:v>
                  </c:pt>
                  <c:pt idx="4">
                    <c:v>140</c:v>
                  </c:pt>
                  <c:pt idx="5">
                    <c:v>13</c:v>
                  </c:pt>
                  <c:pt idx="6">
                    <c:v>159</c:v>
                  </c:pt>
                  <c:pt idx="7">
                    <c:v>57</c:v>
                  </c:pt>
                  <c:pt idx="8">
                    <c:v>#N/A</c:v>
                  </c:pt>
                  <c:pt idx="9">
                    <c:v>167</c:v>
                  </c:pt>
                  <c:pt idx="10">
                    <c:v>15</c:v>
                  </c:pt>
                  <c:pt idx="11">
                    <c:v>68</c:v>
                  </c:pt>
                </c:numCache>
              </c:numRef>
            </c:minus>
            <c:spPr>
              <a:noFill/>
              <a:ln w="19050" cap="flat" cmpd="sng" algn="ctr">
                <a:solidFill>
                  <a:srgbClr val="FF0000"/>
                </a:solidFill>
                <a:round/>
                <a:tailEnd type="stealth"/>
              </a:ln>
              <a:effectLst/>
            </c:spPr>
          </c:errBars>
          <c:cat>
            <c:strRef>
              <c:f>'Support (2)'!$A$2:$A$13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'Support (2)'!$G$2:$G$13</c:f>
              <c:numCache>
                <c:formatCode>General</c:formatCode>
                <c:ptCount val="12"/>
                <c:pt idx="0">
                  <c:v>611</c:v>
                </c:pt>
                <c:pt idx="1">
                  <c:v>580</c:v>
                </c:pt>
                <c:pt idx="2">
                  <c:v>655</c:v>
                </c:pt>
                <c:pt idx="3">
                  <c:v>676</c:v>
                </c:pt>
                <c:pt idx="4">
                  <c:v>632</c:v>
                </c:pt>
                <c:pt idx="5">
                  <c:v>582</c:v>
                </c:pt>
                <c:pt idx="6">
                  <c:v>750</c:v>
                </c:pt>
                <c:pt idx="7">
                  <c:v>631</c:v>
                </c:pt>
                <c:pt idx="8">
                  <c:v>607</c:v>
                </c:pt>
                <c:pt idx="9">
                  <c:v>684</c:v>
                </c:pt>
                <c:pt idx="10">
                  <c:v>533</c:v>
                </c:pt>
                <c:pt idx="11">
                  <c:v>566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'Support (2)'!$O$2:$O$13</c15:f>
                <c15:dlblRangeCache>
                  <c:ptCount val="12"/>
                  <c:pt idx="0">
                    <c:v>-14%</c:v>
                  </c:pt>
                  <c:pt idx="1">
                    <c:v>-38%</c:v>
                  </c:pt>
                  <c:pt idx="4">
                    <c:v>-22%</c:v>
                  </c:pt>
                  <c:pt idx="5">
                    <c:v>-2%</c:v>
                  </c:pt>
                  <c:pt idx="6">
                    <c:v>-21%</c:v>
                  </c:pt>
                  <c:pt idx="7">
                    <c:v>-9%</c:v>
                  </c:pt>
                  <c:pt idx="9">
                    <c:v>-24%</c:v>
                  </c:pt>
                  <c:pt idx="10">
                    <c:v>-3%</c:v>
                  </c:pt>
                  <c:pt idx="11">
                    <c:v>-12%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C-C33D-46C8-96A4-F69D4B2CC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20"/>
        <c:axId val="1837106543"/>
        <c:axId val="1811028079"/>
      </c:barChart>
      <c:catAx>
        <c:axId val="1523502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0971087"/>
        <c:crosses val="autoZero"/>
        <c:auto val="1"/>
        <c:lblAlgn val="ctr"/>
        <c:lblOffset val="100"/>
        <c:noMultiLvlLbl val="0"/>
      </c:catAx>
      <c:valAx>
        <c:axId val="18109710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3502959"/>
        <c:crosses val="autoZero"/>
        <c:crossBetween val="between"/>
      </c:valAx>
      <c:valAx>
        <c:axId val="1811028079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837106543"/>
        <c:crosses val="max"/>
        <c:crossBetween val="between"/>
      </c:valAx>
      <c:catAx>
        <c:axId val="18371065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10280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>
        <a:alpha val="74902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'Support (2)'!$T$6</c:f>
          <c:strCache>
            <c:ptCount val="1"/>
            <c:pt idx="0">
              <c:v>Permits Issued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'Support (2)'!$C$1</c:f>
              <c:strCache>
                <c:ptCount val="1"/>
                <c:pt idx="0">
                  <c:v>Year 2020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'Support (2)'!$A$2:$A$13</c15:sqref>
                  </c15:fullRef>
                </c:ext>
              </c:extLst>
              <c:f>'Support (2)'!$A$5</c:f>
              <c:strCache>
                <c:ptCount val="1"/>
                <c:pt idx="0">
                  <c:v>Apr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'Support (2)'!$C$2:$C$13</c15:sqref>
                  </c15:fullRef>
                </c:ext>
              </c:extLst>
              <c:f>'Support (2)'!$C$5</c:f>
              <c:numCache>
                <c:formatCode>General</c:formatCode>
                <c:ptCount val="1"/>
                <c:pt idx="0">
                  <c:v>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7B-4CF6-B12A-FEC3EE4A3D2D}"/>
            </c:ext>
          </c:extLst>
        </c:ser>
        <c:ser>
          <c:idx val="2"/>
          <c:order val="1"/>
          <c:tx>
            <c:strRef>
              <c:f>'Support (2)'!$D$1</c:f>
              <c:strCache>
                <c:ptCount val="1"/>
                <c:pt idx="0">
                  <c:v>Year 2021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'Support (2)'!$A$2:$A$13</c15:sqref>
                  </c15:fullRef>
                </c:ext>
              </c:extLst>
              <c:f>'Support (2)'!$A$5</c:f>
              <c:strCache>
                <c:ptCount val="1"/>
                <c:pt idx="0">
                  <c:v>Apr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'Support (2)'!$D$2:$D$13</c15:sqref>
                  </c15:fullRef>
                </c:ext>
              </c:extLst>
              <c:f>'Support (2)'!$D$5</c:f>
              <c:numCache>
                <c:formatCode>General</c:formatCode>
                <c:ptCount val="1"/>
                <c:pt idx="0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7B-4CF6-B12A-FEC3EE4A3D2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846194303"/>
        <c:axId val="1978611791"/>
      </c:barChart>
      <c:catAx>
        <c:axId val="1846194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611791"/>
        <c:crosses val="autoZero"/>
        <c:auto val="1"/>
        <c:lblAlgn val="ctr"/>
        <c:lblOffset val="100"/>
        <c:noMultiLvlLbl val="0"/>
      </c:catAx>
      <c:valAx>
        <c:axId val="1978611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6194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Apr2020-Apr2021</a:t>
            </a:r>
            <a:r>
              <a:rPr lang="en-US" baseline="0"/>
              <a:t> - All Items Data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'Monthly Data (Apr2020-Apr2021)'!$B$1</c:f>
              <c:strCache>
                <c:ptCount val="1"/>
                <c:pt idx="0">
                  <c:v>Permits Issued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'Monthly Data (Apr2020-Apr2021)'!$A$2:$A$14</c:f>
              <c:numCache>
                <c:formatCode>mmm\-yy</c:formatCode>
                <c:ptCount val="13"/>
                <c:pt idx="0">
                  <c:v>43922</c:v>
                </c:pt>
                <c:pt idx="1">
                  <c:v>43952</c:v>
                </c:pt>
                <c:pt idx="2">
                  <c:v>43983</c:v>
                </c:pt>
                <c:pt idx="3">
                  <c:v>44013</c:v>
                </c:pt>
                <c:pt idx="4">
                  <c:v>44044</c:v>
                </c:pt>
                <c:pt idx="5">
                  <c:v>44075</c:v>
                </c:pt>
                <c:pt idx="6">
                  <c:v>44105</c:v>
                </c:pt>
                <c:pt idx="7">
                  <c:v>44136</c:v>
                </c:pt>
                <c:pt idx="8">
                  <c:v>44166</c:v>
                </c:pt>
                <c:pt idx="9">
                  <c:v>44197</c:v>
                </c:pt>
                <c:pt idx="10">
                  <c:v>44228</c:v>
                </c:pt>
                <c:pt idx="11">
                  <c:v>44256</c:v>
                </c:pt>
                <c:pt idx="12">
                  <c:v>44287</c:v>
                </c:pt>
              </c:numCache>
            </c:numRef>
          </c:cat>
          <c:val>
            <c:numRef>
              <c:f>'Monthly Data (Apr2020-Apr2021)'!$B$2:$B$14</c:f>
              <c:numCache>
                <c:formatCode>General</c:formatCode>
                <c:ptCount val="13"/>
                <c:pt idx="0">
                  <c:v>511</c:v>
                </c:pt>
                <c:pt idx="1">
                  <c:v>492</c:v>
                </c:pt>
                <c:pt idx="2">
                  <c:v>569</c:v>
                </c:pt>
                <c:pt idx="3">
                  <c:v>591</c:v>
                </c:pt>
                <c:pt idx="4">
                  <c:v>574</c:v>
                </c:pt>
                <c:pt idx="5">
                  <c:v>607</c:v>
                </c:pt>
                <c:pt idx="6">
                  <c:v>517</c:v>
                </c:pt>
                <c:pt idx="7">
                  <c:v>518</c:v>
                </c:pt>
                <c:pt idx="8">
                  <c:v>498</c:v>
                </c:pt>
                <c:pt idx="9">
                  <c:v>525</c:v>
                </c:pt>
                <c:pt idx="10">
                  <c:v>361</c:v>
                </c:pt>
                <c:pt idx="11">
                  <c:v>655</c:v>
                </c:pt>
                <c:pt idx="12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EF-4E47-90E9-F49813AB8452}"/>
            </c:ext>
          </c:extLst>
        </c:ser>
        <c:ser>
          <c:idx val="1"/>
          <c:order val="1"/>
          <c:tx>
            <c:strRef>
              <c:f>'Monthly Data (Apr2020-Apr2021)'!$C$1</c:f>
              <c:strCache>
                <c:ptCount val="1"/>
                <c:pt idx="0">
                  <c:v>Inspections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'Monthly Data (Apr2020-Apr2021)'!$A$2:$A$14</c:f>
              <c:numCache>
                <c:formatCode>mmm\-yy</c:formatCode>
                <c:ptCount val="13"/>
                <c:pt idx="0">
                  <c:v>43922</c:v>
                </c:pt>
                <c:pt idx="1">
                  <c:v>43952</c:v>
                </c:pt>
                <c:pt idx="2">
                  <c:v>43983</c:v>
                </c:pt>
                <c:pt idx="3">
                  <c:v>44013</c:v>
                </c:pt>
                <c:pt idx="4">
                  <c:v>44044</c:v>
                </c:pt>
                <c:pt idx="5">
                  <c:v>44075</c:v>
                </c:pt>
                <c:pt idx="6">
                  <c:v>44105</c:v>
                </c:pt>
                <c:pt idx="7">
                  <c:v>44136</c:v>
                </c:pt>
                <c:pt idx="8">
                  <c:v>44166</c:v>
                </c:pt>
                <c:pt idx="9">
                  <c:v>44197</c:v>
                </c:pt>
                <c:pt idx="10">
                  <c:v>44228</c:v>
                </c:pt>
                <c:pt idx="11">
                  <c:v>44256</c:v>
                </c:pt>
                <c:pt idx="12">
                  <c:v>44287</c:v>
                </c:pt>
              </c:numCache>
            </c:numRef>
          </c:cat>
          <c:val>
            <c:numRef>
              <c:f>'Monthly Data (Apr2020-Apr2021)'!$C$2:$C$14</c:f>
              <c:numCache>
                <c:formatCode>General</c:formatCode>
                <c:ptCount val="13"/>
                <c:pt idx="0">
                  <c:v>1448</c:v>
                </c:pt>
                <c:pt idx="1">
                  <c:v>1204</c:v>
                </c:pt>
                <c:pt idx="2">
                  <c:v>1448</c:v>
                </c:pt>
                <c:pt idx="3">
                  <c:v>1417</c:v>
                </c:pt>
                <c:pt idx="4">
                  <c:v>1511</c:v>
                </c:pt>
                <c:pt idx="5">
                  <c:v>1562</c:v>
                </c:pt>
                <c:pt idx="6">
                  <c:v>1488</c:v>
                </c:pt>
                <c:pt idx="7">
                  <c:v>1322</c:v>
                </c:pt>
                <c:pt idx="8">
                  <c:v>1490</c:v>
                </c:pt>
                <c:pt idx="9">
                  <c:v>1344</c:v>
                </c:pt>
                <c:pt idx="10">
                  <c:v>1028</c:v>
                </c:pt>
                <c:pt idx="11">
                  <c:v>1692</c:v>
                </c:pt>
                <c:pt idx="12">
                  <c:v>1363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EF-4E47-90E9-F49813AB8452}"/>
            </c:ext>
          </c:extLst>
        </c:ser>
        <c:ser>
          <c:idx val="2"/>
          <c:order val="2"/>
          <c:tx>
            <c:strRef>
              <c:f>'Monthly Data (Apr2020-Apr2021)'!$D$1</c:f>
              <c:strCache>
                <c:ptCount val="1"/>
                <c:pt idx="0">
                  <c:v>CO's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'Monthly Data (Apr2020-Apr2021)'!$A$2:$A$14</c:f>
              <c:numCache>
                <c:formatCode>mmm\-yy</c:formatCode>
                <c:ptCount val="13"/>
                <c:pt idx="0">
                  <c:v>43922</c:v>
                </c:pt>
                <c:pt idx="1">
                  <c:v>43952</c:v>
                </c:pt>
                <c:pt idx="2">
                  <c:v>43983</c:v>
                </c:pt>
                <c:pt idx="3">
                  <c:v>44013</c:v>
                </c:pt>
                <c:pt idx="4">
                  <c:v>44044</c:v>
                </c:pt>
                <c:pt idx="5">
                  <c:v>44075</c:v>
                </c:pt>
                <c:pt idx="6">
                  <c:v>44105</c:v>
                </c:pt>
                <c:pt idx="7">
                  <c:v>44136</c:v>
                </c:pt>
                <c:pt idx="8">
                  <c:v>44166</c:v>
                </c:pt>
                <c:pt idx="9">
                  <c:v>44197</c:v>
                </c:pt>
                <c:pt idx="10">
                  <c:v>44228</c:v>
                </c:pt>
                <c:pt idx="11">
                  <c:v>44256</c:v>
                </c:pt>
                <c:pt idx="12">
                  <c:v>44287</c:v>
                </c:pt>
              </c:numCache>
            </c:numRef>
          </c:cat>
          <c:val>
            <c:numRef>
              <c:f>'Monthly Data (Apr2020-Apr2021)'!$D$2:$D$14</c:f>
              <c:numCache>
                <c:formatCode>General</c:formatCode>
                <c:ptCount val="13"/>
                <c:pt idx="0">
                  <c:v>16</c:v>
                </c:pt>
                <c:pt idx="1">
                  <c:v>39</c:v>
                </c:pt>
                <c:pt idx="2">
                  <c:v>28</c:v>
                </c:pt>
                <c:pt idx="3">
                  <c:v>30</c:v>
                </c:pt>
                <c:pt idx="4">
                  <c:v>37</c:v>
                </c:pt>
                <c:pt idx="5">
                  <c:v>41</c:v>
                </c:pt>
                <c:pt idx="6">
                  <c:v>25</c:v>
                </c:pt>
                <c:pt idx="7">
                  <c:v>21</c:v>
                </c:pt>
                <c:pt idx="8">
                  <c:v>25</c:v>
                </c:pt>
                <c:pt idx="9">
                  <c:v>26</c:v>
                </c:pt>
                <c:pt idx="10">
                  <c:v>19</c:v>
                </c:pt>
                <c:pt idx="11">
                  <c:v>36</c:v>
                </c:pt>
                <c:pt idx="12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EF-4E47-90E9-F49813AB8452}"/>
            </c:ext>
          </c:extLst>
        </c:ser>
        <c:ser>
          <c:idx val="3"/>
          <c:order val="3"/>
          <c:tx>
            <c:strRef>
              <c:f>'Monthly Data (Apr2020-Apr2021)'!$E$1</c:f>
              <c:strCache>
                <c:ptCount val="1"/>
                <c:pt idx="0">
                  <c:v>Res Plan Reviews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'Monthly Data (Apr2020-Apr2021)'!$A$2:$A$14</c:f>
              <c:numCache>
                <c:formatCode>mmm\-yy</c:formatCode>
                <c:ptCount val="13"/>
                <c:pt idx="0">
                  <c:v>43922</c:v>
                </c:pt>
                <c:pt idx="1">
                  <c:v>43952</c:v>
                </c:pt>
                <c:pt idx="2">
                  <c:v>43983</c:v>
                </c:pt>
                <c:pt idx="3">
                  <c:v>44013</c:v>
                </c:pt>
                <c:pt idx="4">
                  <c:v>44044</c:v>
                </c:pt>
                <c:pt idx="5">
                  <c:v>44075</c:v>
                </c:pt>
                <c:pt idx="6">
                  <c:v>44105</c:v>
                </c:pt>
                <c:pt idx="7">
                  <c:v>44136</c:v>
                </c:pt>
                <c:pt idx="8">
                  <c:v>44166</c:v>
                </c:pt>
                <c:pt idx="9">
                  <c:v>44197</c:v>
                </c:pt>
                <c:pt idx="10">
                  <c:v>44228</c:v>
                </c:pt>
                <c:pt idx="11">
                  <c:v>44256</c:v>
                </c:pt>
                <c:pt idx="12">
                  <c:v>44287</c:v>
                </c:pt>
              </c:numCache>
            </c:numRef>
          </c:cat>
          <c:val>
            <c:numRef>
              <c:f>'Monthly Data (Apr2020-Apr2021)'!$E$2:$E$14</c:f>
              <c:numCache>
                <c:formatCode>General</c:formatCode>
                <c:ptCount val="13"/>
                <c:pt idx="0">
                  <c:v>64</c:v>
                </c:pt>
                <c:pt idx="1">
                  <c:v>46</c:v>
                </c:pt>
                <c:pt idx="2">
                  <c:v>85</c:v>
                </c:pt>
                <c:pt idx="3">
                  <c:v>98</c:v>
                </c:pt>
                <c:pt idx="4">
                  <c:v>76</c:v>
                </c:pt>
                <c:pt idx="5">
                  <c:v>88</c:v>
                </c:pt>
                <c:pt idx="6">
                  <c:v>99</c:v>
                </c:pt>
                <c:pt idx="7">
                  <c:v>73</c:v>
                </c:pt>
                <c:pt idx="8">
                  <c:v>68</c:v>
                </c:pt>
                <c:pt idx="9">
                  <c:v>63</c:v>
                </c:pt>
                <c:pt idx="10">
                  <c:v>52</c:v>
                </c:pt>
                <c:pt idx="11">
                  <c:v>64</c:v>
                </c:pt>
                <c:pt idx="12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EF-4E47-90E9-F49813AB8452}"/>
            </c:ext>
          </c:extLst>
        </c:ser>
        <c:ser>
          <c:idx val="4"/>
          <c:order val="4"/>
          <c:tx>
            <c:strRef>
              <c:f>'Monthly Data (Apr2020-Apr2021)'!$F$1</c:f>
              <c:strCache>
                <c:ptCount val="1"/>
                <c:pt idx="0">
                  <c:v>Com Plan Reviews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'Monthly Data (Apr2020-Apr2021)'!$A$2:$A$14</c:f>
              <c:numCache>
                <c:formatCode>mmm\-yy</c:formatCode>
                <c:ptCount val="13"/>
                <c:pt idx="0">
                  <c:v>43922</c:v>
                </c:pt>
                <c:pt idx="1">
                  <c:v>43952</c:v>
                </c:pt>
                <c:pt idx="2">
                  <c:v>43983</c:v>
                </c:pt>
                <c:pt idx="3">
                  <c:v>44013</c:v>
                </c:pt>
                <c:pt idx="4">
                  <c:v>44044</c:v>
                </c:pt>
                <c:pt idx="5">
                  <c:v>44075</c:v>
                </c:pt>
                <c:pt idx="6">
                  <c:v>44105</c:v>
                </c:pt>
                <c:pt idx="7">
                  <c:v>44136</c:v>
                </c:pt>
                <c:pt idx="8">
                  <c:v>44166</c:v>
                </c:pt>
                <c:pt idx="9">
                  <c:v>44197</c:v>
                </c:pt>
                <c:pt idx="10">
                  <c:v>44228</c:v>
                </c:pt>
                <c:pt idx="11">
                  <c:v>44256</c:v>
                </c:pt>
                <c:pt idx="12">
                  <c:v>44287</c:v>
                </c:pt>
              </c:numCache>
            </c:numRef>
          </c:cat>
          <c:val>
            <c:numRef>
              <c:f>'Monthly Data (Apr2020-Apr2021)'!$F$2:$F$14</c:f>
              <c:numCache>
                <c:formatCode>General</c:formatCode>
                <c:ptCount val="13"/>
                <c:pt idx="0">
                  <c:v>23</c:v>
                </c:pt>
                <c:pt idx="1">
                  <c:v>18</c:v>
                </c:pt>
                <c:pt idx="2">
                  <c:v>12</c:v>
                </c:pt>
                <c:pt idx="3">
                  <c:v>23</c:v>
                </c:pt>
                <c:pt idx="4">
                  <c:v>22</c:v>
                </c:pt>
                <c:pt idx="5">
                  <c:v>48</c:v>
                </c:pt>
                <c:pt idx="6">
                  <c:v>31</c:v>
                </c:pt>
                <c:pt idx="7">
                  <c:v>25</c:v>
                </c:pt>
                <c:pt idx="8">
                  <c:v>14</c:v>
                </c:pt>
                <c:pt idx="9">
                  <c:v>22</c:v>
                </c:pt>
                <c:pt idx="10">
                  <c:v>22</c:v>
                </c:pt>
                <c:pt idx="11">
                  <c:v>54</c:v>
                </c:pt>
                <c:pt idx="12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EF-4E47-90E9-F49813AB8452}"/>
            </c:ext>
          </c:extLst>
        </c:ser>
        <c:ser>
          <c:idx val="5"/>
          <c:order val="5"/>
          <c:tx>
            <c:strRef>
              <c:f>'Monthly Data (Apr2020-Apr2021)'!$G$1</c:f>
              <c:strCache>
                <c:ptCount val="1"/>
                <c:pt idx="0">
                  <c:v>Res Finals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'Monthly Data (Apr2020-Apr2021)'!$A$2:$A$14</c:f>
              <c:numCache>
                <c:formatCode>mmm\-yy</c:formatCode>
                <c:ptCount val="13"/>
                <c:pt idx="0">
                  <c:v>43922</c:v>
                </c:pt>
                <c:pt idx="1">
                  <c:v>43952</c:v>
                </c:pt>
                <c:pt idx="2">
                  <c:v>43983</c:v>
                </c:pt>
                <c:pt idx="3">
                  <c:v>44013</c:v>
                </c:pt>
                <c:pt idx="4">
                  <c:v>44044</c:v>
                </c:pt>
                <c:pt idx="5">
                  <c:v>44075</c:v>
                </c:pt>
                <c:pt idx="6">
                  <c:v>44105</c:v>
                </c:pt>
                <c:pt idx="7">
                  <c:v>44136</c:v>
                </c:pt>
                <c:pt idx="8">
                  <c:v>44166</c:v>
                </c:pt>
                <c:pt idx="9">
                  <c:v>44197</c:v>
                </c:pt>
                <c:pt idx="10">
                  <c:v>44228</c:v>
                </c:pt>
                <c:pt idx="11">
                  <c:v>44256</c:v>
                </c:pt>
                <c:pt idx="12">
                  <c:v>44287</c:v>
                </c:pt>
              </c:numCache>
            </c:numRef>
          </c:cat>
          <c:val>
            <c:numRef>
              <c:f>'Monthly Data (Apr2020-Apr2021)'!$G$2:$G$14</c:f>
              <c:numCache>
                <c:formatCode>General</c:formatCode>
                <c:ptCount val="13"/>
                <c:pt idx="0">
                  <c:v>39</c:v>
                </c:pt>
                <c:pt idx="1">
                  <c:v>17</c:v>
                </c:pt>
                <c:pt idx="2">
                  <c:v>37</c:v>
                </c:pt>
                <c:pt idx="3">
                  <c:v>28</c:v>
                </c:pt>
                <c:pt idx="4">
                  <c:v>24</c:v>
                </c:pt>
                <c:pt idx="5">
                  <c:v>23</c:v>
                </c:pt>
                <c:pt idx="6">
                  <c:v>45</c:v>
                </c:pt>
                <c:pt idx="7">
                  <c:v>19</c:v>
                </c:pt>
                <c:pt idx="8">
                  <c:v>32</c:v>
                </c:pt>
                <c:pt idx="9">
                  <c:v>28</c:v>
                </c:pt>
                <c:pt idx="10">
                  <c:v>19</c:v>
                </c:pt>
                <c:pt idx="11">
                  <c:v>40</c:v>
                </c:pt>
                <c:pt idx="1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EF-4E47-90E9-F49813AB8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0188991"/>
        <c:axId val="2088311231"/>
      </c:barChart>
      <c:dateAx>
        <c:axId val="22018899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8311231"/>
        <c:crosses val="autoZero"/>
        <c:auto val="1"/>
        <c:lblOffset val="100"/>
        <c:baseTimeUnit val="months"/>
      </c:dateAx>
      <c:valAx>
        <c:axId val="2088311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0188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Variance</a:t>
            </a:r>
            <a:r>
              <a:rPr lang="en-US" baseline="0"/>
              <a:t> for Totals 2019-2020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1"/>
          <c:tx>
            <c:strRef>
              <c:f>Support!$B$1</c:f>
              <c:strCache>
                <c:ptCount val="1"/>
                <c:pt idx="0">
                  <c:v>Year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Support!$A$2:$A$6</c:f>
              <c:strCache>
                <c:ptCount val="5"/>
                <c:pt idx="0">
                  <c:v>Mar</c:v>
                </c:pt>
                <c:pt idx="1">
                  <c:v>Apr</c:v>
                </c:pt>
                <c:pt idx="2">
                  <c:v>May</c:v>
                </c:pt>
                <c:pt idx="3">
                  <c:v>Jun</c:v>
                </c:pt>
                <c:pt idx="4">
                  <c:v>Jul</c:v>
                </c:pt>
              </c:strCache>
            </c:strRef>
          </c:cat>
          <c:val>
            <c:numRef>
              <c:f>Support!$B$2:$B$6</c:f>
              <c:numCache>
                <c:formatCode>General</c:formatCode>
                <c:ptCount val="5"/>
                <c:pt idx="0">
                  <c:v>588</c:v>
                </c:pt>
                <c:pt idx="1">
                  <c:v>667</c:v>
                </c:pt>
                <c:pt idx="2">
                  <c:v>632</c:v>
                </c:pt>
                <c:pt idx="3">
                  <c:v>582</c:v>
                </c:pt>
                <c:pt idx="4">
                  <c:v>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FA-4800-9BED-75FEF18FC9D0}"/>
            </c:ext>
          </c:extLst>
        </c:ser>
        <c:ser>
          <c:idx val="1"/>
          <c:order val="2"/>
          <c:tx>
            <c:strRef>
              <c:f>Support!$C$1</c:f>
              <c:strCache>
                <c:ptCount val="1"/>
                <c:pt idx="0">
                  <c:v>Year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Support!$A$2:$A$6</c:f>
              <c:strCache>
                <c:ptCount val="5"/>
                <c:pt idx="0">
                  <c:v>Mar</c:v>
                </c:pt>
                <c:pt idx="1">
                  <c:v>Apr</c:v>
                </c:pt>
                <c:pt idx="2">
                  <c:v>May</c:v>
                </c:pt>
                <c:pt idx="3">
                  <c:v>Jun</c:v>
                </c:pt>
                <c:pt idx="4">
                  <c:v>Jul</c:v>
                </c:pt>
              </c:strCache>
            </c:strRef>
          </c:cat>
          <c:val>
            <c:numRef>
              <c:f>Support!$C$2:$C$6</c:f>
              <c:numCache>
                <c:formatCode>General</c:formatCode>
                <c:ptCount val="5"/>
                <c:pt idx="0">
                  <c:v>604</c:v>
                </c:pt>
                <c:pt idx="1">
                  <c:v>511</c:v>
                </c:pt>
                <c:pt idx="2">
                  <c:v>492</c:v>
                </c:pt>
                <c:pt idx="3">
                  <c:v>569</c:v>
                </c:pt>
                <c:pt idx="4">
                  <c:v>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FA-4800-9BED-75FEF18FC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20"/>
        <c:axId val="72019343"/>
        <c:axId val="573764127"/>
      </c:barChart>
      <c:barChart>
        <c:barDir val="col"/>
        <c:grouping val="clustered"/>
        <c:varyColors val="0"/>
        <c:ser>
          <c:idx val="2"/>
          <c:order val="0"/>
          <c:tx>
            <c:strRef>
              <c:f>Support!$D$1</c:f>
              <c:strCache>
                <c:ptCount val="1"/>
                <c:pt idx="0">
                  <c:v>Max Left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E02865D-D5AD-48C2-AEC2-8943D8BC70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76FA-4800-9BED-75FEF18FC9D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7F3D52A-CC40-408C-8A82-C3698A5F39F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76FA-4800-9BED-75FEF18FC9D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BA88BB7-9B95-434F-A8DE-33A331470FA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76FA-4800-9BED-75FEF18FC9D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BE666AB-62CF-4B0E-8520-84481D35066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76FA-4800-9BED-75FEF18FC9D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D811B58-0E70-4200-AE2C-07C7C7D75DA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76FA-4800-9BED-75FEF18FC9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minus"/>
            <c:errValType val="cust"/>
            <c:noEndCap val="1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Support!$F$2:$F$6</c:f>
                <c:numCache>
                  <c:formatCode>General</c:formatCode>
                  <c:ptCount val="5"/>
                  <c:pt idx="0">
                    <c:v>16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minus>
            <c:spPr>
              <a:noFill/>
              <a:ln w="19050" cap="flat" cmpd="sng" algn="ctr">
                <a:solidFill>
                  <a:srgbClr val="00B050"/>
                </a:solidFill>
                <a:round/>
                <a:headEnd type="stealth"/>
              </a:ln>
              <a:effectLst/>
            </c:spPr>
          </c:errBars>
          <c:cat>
            <c:strRef>
              <c:f>Support!$A$2:$A$6</c:f>
              <c:strCache>
                <c:ptCount val="5"/>
                <c:pt idx="0">
                  <c:v>Mar</c:v>
                </c:pt>
                <c:pt idx="1">
                  <c:v>Apr</c:v>
                </c:pt>
                <c:pt idx="2">
                  <c:v>May</c:v>
                </c:pt>
                <c:pt idx="3">
                  <c:v>Jun</c:v>
                </c:pt>
                <c:pt idx="4">
                  <c:v>Jul</c:v>
                </c:pt>
              </c:strCache>
            </c:strRef>
          </c:cat>
          <c:val>
            <c:numRef>
              <c:f>Support!$D$2:$D$6</c:f>
              <c:numCache>
                <c:formatCode>General</c:formatCode>
                <c:ptCount val="5"/>
                <c:pt idx="0">
                  <c:v>604</c:v>
                </c:pt>
                <c:pt idx="1">
                  <c:v>667</c:v>
                </c:pt>
                <c:pt idx="2">
                  <c:v>632</c:v>
                </c:pt>
                <c:pt idx="3">
                  <c:v>582</c:v>
                </c:pt>
                <c:pt idx="4">
                  <c:v>750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Support!$H$2:$H$6</c15:f>
                <c15:dlblRangeCache>
                  <c:ptCount val="5"/>
                  <c:pt idx="0">
                    <c:v>+3%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76FA-4800-9BED-75FEF18FC9D0}"/>
            </c:ext>
          </c:extLst>
        </c:ser>
        <c:ser>
          <c:idx val="3"/>
          <c:order val="3"/>
          <c:tx>
            <c:strRef>
              <c:f>Support!$E$1</c:f>
              <c:strCache>
                <c:ptCount val="1"/>
                <c:pt idx="0">
                  <c:v>Max Right</c:v>
                </c:pt>
              </c:strCache>
            </c:strRef>
          </c:tx>
          <c:spPr>
            <a:noFill/>
            <a:ln w="0"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E8BF69E-5DC6-420C-A955-BDC3A1160D4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76FA-4800-9BED-75FEF18FC9D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3EEF47C-C9FD-4628-81B0-A6A280D6B82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76FA-4800-9BED-75FEF18FC9D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2B2C033-78D2-4004-88BB-BD774648B0E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76FA-4800-9BED-75FEF18FC9D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BF9E284-FF74-4621-89EC-83E6EC8A3F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76FA-4800-9BED-75FEF18FC9D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A5C6BAB-CA27-4BAA-BB30-505B8CFE30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76FA-4800-9BED-75FEF18FC9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minus"/>
            <c:errValType val="cust"/>
            <c:noEndCap val="1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Support!$G$2:$G$6</c:f>
                <c:numCache>
                  <c:formatCode>General</c:formatCode>
                  <c:ptCount val="5"/>
                  <c:pt idx="0">
                    <c:v>#N/A</c:v>
                  </c:pt>
                  <c:pt idx="1">
                    <c:v>156</c:v>
                  </c:pt>
                  <c:pt idx="2">
                    <c:v>140</c:v>
                  </c:pt>
                  <c:pt idx="3">
                    <c:v>13</c:v>
                  </c:pt>
                  <c:pt idx="4">
                    <c:v>159</c:v>
                  </c:pt>
                </c:numCache>
              </c:numRef>
            </c:minus>
            <c:spPr>
              <a:noFill/>
              <a:ln w="19050" cap="flat" cmpd="sng" algn="ctr">
                <a:solidFill>
                  <a:srgbClr val="FF0000"/>
                </a:solidFill>
                <a:round/>
                <a:tailEnd type="stealth"/>
              </a:ln>
              <a:effectLst/>
            </c:spPr>
          </c:errBars>
          <c:cat>
            <c:strRef>
              <c:f>Support!$A$2:$A$6</c:f>
              <c:strCache>
                <c:ptCount val="5"/>
                <c:pt idx="0">
                  <c:v>Mar</c:v>
                </c:pt>
                <c:pt idx="1">
                  <c:v>Apr</c:v>
                </c:pt>
                <c:pt idx="2">
                  <c:v>May</c:v>
                </c:pt>
                <c:pt idx="3">
                  <c:v>Jun</c:v>
                </c:pt>
                <c:pt idx="4">
                  <c:v>Jul</c:v>
                </c:pt>
              </c:strCache>
            </c:strRef>
          </c:cat>
          <c:val>
            <c:numRef>
              <c:f>Support!$E$2:$E$6</c:f>
              <c:numCache>
                <c:formatCode>General</c:formatCode>
                <c:ptCount val="5"/>
                <c:pt idx="0">
                  <c:v>604</c:v>
                </c:pt>
                <c:pt idx="1">
                  <c:v>667</c:v>
                </c:pt>
                <c:pt idx="2">
                  <c:v>632</c:v>
                </c:pt>
                <c:pt idx="3">
                  <c:v>582</c:v>
                </c:pt>
                <c:pt idx="4">
                  <c:v>750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Support!$I$2:$I$6</c15:f>
                <c15:dlblRangeCache>
                  <c:ptCount val="5"/>
                  <c:pt idx="1">
                    <c:v>-23%</c:v>
                  </c:pt>
                  <c:pt idx="2">
                    <c:v>-22%</c:v>
                  </c:pt>
                  <c:pt idx="3">
                    <c:v>-2%</c:v>
                  </c:pt>
                  <c:pt idx="4">
                    <c:v>-21%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D-76FA-4800-9BED-75FEF18FC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20"/>
        <c:axId val="640503503"/>
        <c:axId val="573556127"/>
      </c:barChart>
      <c:catAx>
        <c:axId val="72019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3764127"/>
        <c:crosses val="autoZero"/>
        <c:auto val="1"/>
        <c:lblAlgn val="ctr"/>
        <c:lblOffset val="100"/>
        <c:noMultiLvlLbl val="0"/>
      </c:catAx>
      <c:valAx>
        <c:axId val="5737641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019343"/>
        <c:crosses val="autoZero"/>
        <c:crossBetween val="between"/>
      </c:valAx>
      <c:valAx>
        <c:axId val="573556127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640503503"/>
        <c:crosses val="max"/>
        <c:crossBetween val="between"/>
      </c:valAx>
      <c:catAx>
        <c:axId val="6405035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35561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'Monthly Data (Apr2020-Apr2021)'!$B$18</c:f>
              <c:strCache>
                <c:ptCount val="1"/>
                <c:pt idx="0">
                  <c:v>Permits Issued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'Monthly Data (Apr2020-Apr2021)'!$A$19:$A$31</c:f>
              <c:numCache>
                <c:formatCode>mmm\-yy</c:formatCode>
                <c:ptCount val="13"/>
                <c:pt idx="0">
                  <c:v>43922</c:v>
                </c:pt>
                <c:pt idx="1">
                  <c:v>43952</c:v>
                </c:pt>
                <c:pt idx="2">
                  <c:v>43983</c:v>
                </c:pt>
                <c:pt idx="3">
                  <c:v>44013</c:v>
                </c:pt>
                <c:pt idx="4">
                  <c:v>44044</c:v>
                </c:pt>
                <c:pt idx="5">
                  <c:v>44075</c:v>
                </c:pt>
                <c:pt idx="6">
                  <c:v>44105</c:v>
                </c:pt>
                <c:pt idx="7">
                  <c:v>44136</c:v>
                </c:pt>
                <c:pt idx="8">
                  <c:v>44166</c:v>
                </c:pt>
                <c:pt idx="9">
                  <c:v>44197</c:v>
                </c:pt>
                <c:pt idx="10">
                  <c:v>44228</c:v>
                </c:pt>
                <c:pt idx="11">
                  <c:v>44256</c:v>
                </c:pt>
                <c:pt idx="12">
                  <c:v>44287</c:v>
                </c:pt>
              </c:numCache>
            </c:numRef>
          </c:cat>
          <c:val>
            <c:numRef>
              <c:f>'Monthly Data (Apr2020-Apr2021)'!$B$19:$B$31</c:f>
              <c:numCache>
                <c:formatCode>General</c:formatCode>
                <c:ptCount val="13"/>
                <c:pt idx="0">
                  <c:v>511</c:v>
                </c:pt>
                <c:pt idx="1">
                  <c:v>492</c:v>
                </c:pt>
                <c:pt idx="2">
                  <c:v>569</c:v>
                </c:pt>
                <c:pt idx="3">
                  <c:v>591</c:v>
                </c:pt>
                <c:pt idx="4">
                  <c:v>574</c:v>
                </c:pt>
                <c:pt idx="5">
                  <c:v>607</c:v>
                </c:pt>
                <c:pt idx="6">
                  <c:v>517</c:v>
                </c:pt>
                <c:pt idx="7">
                  <c:v>518</c:v>
                </c:pt>
                <c:pt idx="8">
                  <c:v>498</c:v>
                </c:pt>
                <c:pt idx="9">
                  <c:v>525</c:v>
                </c:pt>
                <c:pt idx="10">
                  <c:v>361</c:v>
                </c:pt>
                <c:pt idx="11">
                  <c:v>655</c:v>
                </c:pt>
                <c:pt idx="12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AA-4907-AF81-61863D9A055A}"/>
            </c:ext>
          </c:extLst>
        </c:ser>
        <c:ser>
          <c:idx val="1"/>
          <c:order val="1"/>
          <c:tx>
            <c:strRef>
              <c:f>'Monthly Data (Apr2020-Apr2021)'!$C$18</c:f>
              <c:strCache>
                <c:ptCount val="1"/>
                <c:pt idx="0">
                  <c:v>Inspections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'Monthly Data (Apr2020-Apr2021)'!$A$19:$A$31</c:f>
              <c:numCache>
                <c:formatCode>mmm\-yy</c:formatCode>
                <c:ptCount val="13"/>
                <c:pt idx="0">
                  <c:v>43922</c:v>
                </c:pt>
                <c:pt idx="1">
                  <c:v>43952</c:v>
                </c:pt>
                <c:pt idx="2">
                  <c:v>43983</c:v>
                </c:pt>
                <c:pt idx="3">
                  <c:v>44013</c:v>
                </c:pt>
                <c:pt idx="4">
                  <c:v>44044</c:v>
                </c:pt>
                <c:pt idx="5">
                  <c:v>44075</c:v>
                </c:pt>
                <c:pt idx="6">
                  <c:v>44105</c:v>
                </c:pt>
                <c:pt idx="7">
                  <c:v>44136</c:v>
                </c:pt>
                <c:pt idx="8">
                  <c:v>44166</c:v>
                </c:pt>
                <c:pt idx="9">
                  <c:v>44197</c:v>
                </c:pt>
                <c:pt idx="10">
                  <c:v>44228</c:v>
                </c:pt>
                <c:pt idx="11">
                  <c:v>44256</c:v>
                </c:pt>
                <c:pt idx="12">
                  <c:v>44287</c:v>
                </c:pt>
              </c:numCache>
            </c:numRef>
          </c:cat>
          <c:val>
            <c:numRef>
              <c:f>'Monthly Data (Apr2020-Apr2021)'!$C$19:$C$31</c:f>
              <c:numCache>
                <c:formatCode>General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AA-4907-AF81-61863D9A055A}"/>
            </c:ext>
          </c:extLst>
        </c:ser>
        <c:ser>
          <c:idx val="2"/>
          <c:order val="2"/>
          <c:tx>
            <c:strRef>
              <c:f>'Monthly Data (Apr2020-Apr2021)'!$D$18</c:f>
              <c:strCache>
                <c:ptCount val="1"/>
                <c:pt idx="0">
                  <c:v>CO's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'Monthly Data (Apr2020-Apr2021)'!$A$19:$A$31</c:f>
              <c:numCache>
                <c:formatCode>mmm\-yy</c:formatCode>
                <c:ptCount val="13"/>
                <c:pt idx="0">
                  <c:v>43922</c:v>
                </c:pt>
                <c:pt idx="1">
                  <c:v>43952</c:v>
                </c:pt>
                <c:pt idx="2">
                  <c:v>43983</c:v>
                </c:pt>
                <c:pt idx="3">
                  <c:v>44013</c:v>
                </c:pt>
                <c:pt idx="4">
                  <c:v>44044</c:v>
                </c:pt>
                <c:pt idx="5">
                  <c:v>44075</c:v>
                </c:pt>
                <c:pt idx="6">
                  <c:v>44105</c:v>
                </c:pt>
                <c:pt idx="7">
                  <c:v>44136</c:v>
                </c:pt>
                <c:pt idx="8">
                  <c:v>44166</c:v>
                </c:pt>
                <c:pt idx="9">
                  <c:v>44197</c:v>
                </c:pt>
                <c:pt idx="10">
                  <c:v>44228</c:v>
                </c:pt>
                <c:pt idx="11">
                  <c:v>44256</c:v>
                </c:pt>
                <c:pt idx="12">
                  <c:v>44287</c:v>
                </c:pt>
              </c:numCache>
            </c:numRef>
          </c:cat>
          <c:val>
            <c:numRef>
              <c:f>'Monthly Data (Apr2020-Apr2021)'!$D$19:$D$31</c:f>
              <c:numCache>
                <c:formatCode>General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AA-4907-AF81-61863D9A055A}"/>
            </c:ext>
          </c:extLst>
        </c:ser>
        <c:ser>
          <c:idx val="3"/>
          <c:order val="3"/>
          <c:tx>
            <c:strRef>
              <c:f>'Monthly Data (Apr2020-Apr2021)'!$E$18</c:f>
              <c:strCache>
                <c:ptCount val="1"/>
                <c:pt idx="0">
                  <c:v>Res Plan Reviews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'Monthly Data (Apr2020-Apr2021)'!$A$19:$A$31</c:f>
              <c:numCache>
                <c:formatCode>mmm\-yy</c:formatCode>
                <c:ptCount val="13"/>
                <c:pt idx="0">
                  <c:v>43922</c:v>
                </c:pt>
                <c:pt idx="1">
                  <c:v>43952</c:v>
                </c:pt>
                <c:pt idx="2">
                  <c:v>43983</c:v>
                </c:pt>
                <c:pt idx="3">
                  <c:v>44013</c:v>
                </c:pt>
                <c:pt idx="4">
                  <c:v>44044</c:v>
                </c:pt>
                <c:pt idx="5">
                  <c:v>44075</c:v>
                </c:pt>
                <c:pt idx="6">
                  <c:v>44105</c:v>
                </c:pt>
                <c:pt idx="7">
                  <c:v>44136</c:v>
                </c:pt>
                <c:pt idx="8">
                  <c:v>44166</c:v>
                </c:pt>
                <c:pt idx="9">
                  <c:v>44197</c:v>
                </c:pt>
                <c:pt idx="10">
                  <c:v>44228</c:v>
                </c:pt>
                <c:pt idx="11">
                  <c:v>44256</c:v>
                </c:pt>
                <c:pt idx="12">
                  <c:v>44287</c:v>
                </c:pt>
              </c:numCache>
            </c:numRef>
          </c:cat>
          <c:val>
            <c:numRef>
              <c:f>'Monthly Data (Apr2020-Apr2021)'!$E$19:$E$31</c:f>
              <c:numCache>
                <c:formatCode>General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AA-4907-AF81-61863D9A055A}"/>
            </c:ext>
          </c:extLst>
        </c:ser>
        <c:ser>
          <c:idx val="4"/>
          <c:order val="4"/>
          <c:tx>
            <c:strRef>
              <c:f>'Monthly Data (Apr2020-Apr2021)'!$F$18</c:f>
              <c:strCache>
                <c:ptCount val="1"/>
                <c:pt idx="0">
                  <c:v>Com Plan Reviews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'Monthly Data (Apr2020-Apr2021)'!$A$19:$A$31</c:f>
              <c:numCache>
                <c:formatCode>mmm\-yy</c:formatCode>
                <c:ptCount val="13"/>
                <c:pt idx="0">
                  <c:v>43922</c:v>
                </c:pt>
                <c:pt idx="1">
                  <c:v>43952</c:v>
                </c:pt>
                <c:pt idx="2">
                  <c:v>43983</c:v>
                </c:pt>
                <c:pt idx="3">
                  <c:v>44013</c:v>
                </c:pt>
                <c:pt idx="4">
                  <c:v>44044</c:v>
                </c:pt>
                <c:pt idx="5">
                  <c:v>44075</c:v>
                </c:pt>
                <c:pt idx="6">
                  <c:v>44105</c:v>
                </c:pt>
                <c:pt idx="7">
                  <c:v>44136</c:v>
                </c:pt>
                <c:pt idx="8">
                  <c:v>44166</c:v>
                </c:pt>
                <c:pt idx="9">
                  <c:v>44197</c:v>
                </c:pt>
                <c:pt idx="10">
                  <c:v>44228</c:v>
                </c:pt>
                <c:pt idx="11">
                  <c:v>44256</c:v>
                </c:pt>
                <c:pt idx="12">
                  <c:v>44287</c:v>
                </c:pt>
              </c:numCache>
            </c:numRef>
          </c:cat>
          <c:val>
            <c:numRef>
              <c:f>'Monthly Data (Apr2020-Apr2021)'!$F$19:$F$31</c:f>
              <c:numCache>
                <c:formatCode>General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AA-4907-AF81-61863D9A055A}"/>
            </c:ext>
          </c:extLst>
        </c:ser>
        <c:ser>
          <c:idx val="5"/>
          <c:order val="5"/>
          <c:tx>
            <c:strRef>
              <c:f>'Monthly Data (Apr2020-Apr2021)'!$G$18</c:f>
              <c:strCache>
                <c:ptCount val="1"/>
                <c:pt idx="0">
                  <c:v>Res Finals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'Monthly Data (Apr2020-Apr2021)'!$A$19:$A$31</c:f>
              <c:numCache>
                <c:formatCode>mmm\-yy</c:formatCode>
                <c:ptCount val="13"/>
                <c:pt idx="0">
                  <c:v>43922</c:v>
                </c:pt>
                <c:pt idx="1">
                  <c:v>43952</c:v>
                </c:pt>
                <c:pt idx="2">
                  <c:v>43983</c:v>
                </c:pt>
                <c:pt idx="3">
                  <c:v>44013</c:v>
                </c:pt>
                <c:pt idx="4">
                  <c:v>44044</c:v>
                </c:pt>
                <c:pt idx="5">
                  <c:v>44075</c:v>
                </c:pt>
                <c:pt idx="6">
                  <c:v>44105</c:v>
                </c:pt>
                <c:pt idx="7">
                  <c:v>44136</c:v>
                </c:pt>
                <c:pt idx="8">
                  <c:v>44166</c:v>
                </c:pt>
                <c:pt idx="9">
                  <c:v>44197</c:v>
                </c:pt>
                <c:pt idx="10">
                  <c:v>44228</c:v>
                </c:pt>
                <c:pt idx="11">
                  <c:v>44256</c:v>
                </c:pt>
                <c:pt idx="12">
                  <c:v>44287</c:v>
                </c:pt>
              </c:numCache>
            </c:numRef>
          </c:cat>
          <c:val>
            <c:numRef>
              <c:f>'Monthly Data (Apr2020-Apr2021)'!$G$19:$G$31</c:f>
              <c:numCache>
                <c:formatCode>General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AA-4907-AF81-61863D9A0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8021999"/>
        <c:axId val="132578607"/>
      </c:barChart>
      <c:dateAx>
        <c:axId val="2108021999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578607"/>
        <c:crosses val="autoZero"/>
        <c:auto val="1"/>
        <c:lblOffset val="100"/>
        <c:baseTimeUnit val="months"/>
      </c:dateAx>
      <c:valAx>
        <c:axId val="13257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8021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'Support (2)'!$T$6</c:f>
          <c:strCache>
            <c:ptCount val="1"/>
            <c:pt idx="0">
              <c:v>Permits Issued</c:v>
            </c:pt>
          </c:strCache>
        </c:strRef>
      </c:tx>
      <c:layout>
        <c:manualLayout>
          <c:xMode val="edge"/>
          <c:yMode val="edge"/>
          <c:x val="0.56541988589454495"/>
          <c:y val="1.75438596491228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'Support (2)'!$C$1</c:f>
              <c:strCache>
                <c:ptCount val="1"/>
                <c:pt idx="0">
                  <c:v>Year 2020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'Support (2)'!$A$2:$A$13</c15:sqref>
                  </c15:fullRef>
                </c:ext>
              </c:extLst>
              <c:f>'Support (2)'!$A$5</c:f>
              <c:strCache>
                <c:ptCount val="1"/>
                <c:pt idx="0">
                  <c:v>Apr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'Support (2)'!$C$2:$C$13</c15:sqref>
                  </c15:fullRef>
                </c:ext>
              </c:extLst>
              <c:f>'Support (2)'!$C$5</c:f>
              <c:numCache>
                <c:formatCode>General</c:formatCode>
                <c:ptCount val="1"/>
                <c:pt idx="0">
                  <c:v>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31-4FC8-B593-FC8968A78CAC}"/>
            </c:ext>
          </c:extLst>
        </c:ser>
        <c:ser>
          <c:idx val="2"/>
          <c:order val="1"/>
          <c:tx>
            <c:strRef>
              <c:f>'Support (2)'!$D$1</c:f>
              <c:strCache>
                <c:ptCount val="1"/>
                <c:pt idx="0">
                  <c:v>Year 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'Support (2)'!$A$2:$A$13</c15:sqref>
                  </c15:fullRef>
                </c:ext>
              </c:extLst>
              <c:f>'Support (2)'!$A$5</c:f>
              <c:strCache>
                <c:ptCount val="1"/>
                <c:pt idx="0">
                  <c:v>Apr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'Support (2)'!$D$2:$D$13</c15:sqref>
                  </c15:fullRef>
                </c:ext>
              </c:extLst>
              <c:f>'Support (2)'!$D$5</c:f>
              <c:numCache>
                <c:formatCode>General</c:formatCode>
                <c:ptCount val="1"/>
                <c:pt idx="0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31-4FC8-B593-FC8968A78C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846194303"/>
        <c:axId val="1978611791"/>
      </c:barChart>
      <c:catAx>
        <c:axId val="1846194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611791"/>
        <c:crosses val="autoZero"/>
        <c:auto val="1"/>
        <c:lblAlgn val="ctr"/>
        <c:lblOffset val="100"/>
        <c:noMultiLvlLbl val="0"/>
      </c:catAx>
      <c:valAx>
        <c:axId val="1978611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6194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'Support (2)'!$T$6</c:f>
          <c:strCache>
            <c:ptCount val="1"/>
            <c:pt idx="0">
              <c:v>Permits Issued</c:v>
            </c:pt>
          </c:strCache>
        </c:strRef>
      </c:tx>
      <c:layout>
        <c:manualLayout>
          <c:xMode val="edge"/>
          <c:yMode val="edge"/>
          <c:x val="0.55278133202099733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'Monthly Data (Apr2020-Apr2021)'!$B$18</c:f>
              <c:strCache>
                <c:ptCount val="1"/>
                <c:pt idx="0">
                  <c:v>Permits Issued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'Monthly Data (Apr2020-Apr2021)'!$A$19:$A$31</c:f>
              <c:numCache>
                <c:formatCode>mmm\-yy</c:formatCode>
                <c:ptCount val="13"/>
                <c:pt idx="0">
                  <c:v>43922</c:v>
                </c:pt>
                <c:pt idx="1">
                  <c:v>43952</c:v>
                </c:pt>
                <c:pt idx="2">
                  <c:v>43983</c:v>
                </c:pt>
                <c:pt idx="3">
                  <c:v>44013</c:v>
                </c:pt>
                <c:pt idx="4">
                  <c:v>44044</c:v>
                </c:pt>
                <c:pt idx="5">
                  <c:v>44075</c:v>
                </c:pt>
                <c:pt idx="6">
                  <c:v>44105</c:v>
                </c:pt>
                <c:pt idx="7">
                  <c:v>44136</c:v>
                </c:pt>
                <c:pt idx="8">
                  <c:v>44166</c:v>
                </c:pt>
                <c:pt idx="9">
                  <c:v>44197</c:v>
                </c:pt>
                <c:pt idx="10">
                  <c:v>44228</c:v>
                </c:pt>
                <c:pt idx="11">
                  <c:v>44256</c:v>
                </c:pt>
                <c:pt idx="12">
                  <c:v>44287</c:v>
                </c:pt>
              </c:numCache>
            </c:numRef>
          </c:cat>
          <c:val>
            <c:numRef>
              <c:f>'Monthly Data (Apr2020-Apr2021)'!$B$19:$B$31</c:f>
              <c:numCache>
                <c:formatCode>General</c:formatCode>
                <c:ptCount val="13"/>
                <c:pt idx="0">
                  <c:v>511</c:v>
                </c:pt>
                <c:pt idx="1">
                  <c:v>492</c:v>
                </c:pt>
                <c:pt idx="2">
                  <c:v>569</c:v>
                </c:pt>
                <c:pt idx="3">
                  <c:v>591</c:v>
                </c:pt>
                <c:pt idx="4">
                  <c:v>574</c:v>
                </c:pt>
                <c:pt idx="5">
                  <c:v>607</c:v>
                </c:pt>
                <c:pt idx="6">
                  <c:v>517</c:v>
                </c:pt>
                <c:pt idx="7">
                  <c:v>518</c:v>
                </c:pt>
                <c:pt idx="8">
                  <c:v>498</c:v>
                </c:pt>
                <c:pt idx="9">
                  <c:v>525</c:v>
                </c:pt>
                <c:pt idx="10">
                  <c:v>361</c:v>
                </c:pt>
                <c:pt idx="11">
                  <c:v>655</c:v>
                </c:pt>
                <c:pt idx="12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90-4F3E-A73C-C2D2827D44FA}"/>
            </c:ext>
          </c:extLst>
        </c:ser>
        <c:ser>
          <c:idx val="1"/>
          <c:order val="1"/>
          <c:tx>
            <c:strRef>
              <c:f>'Monthly Data (Apr2020-Apr2021)'!$C$18</c:f>
              <c:strCache>
                <c:ptCount val="1"/>
                <c:pt idx="0">
                  <c:v>Inspections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'Monthly Data (Apr2020-Apr2021)'!$A$19:$A$31</c:f>
              <c:numCache>
                <c:formatCode>mmm\-yy</c:formatCode>
                <c:ptCount val="13"/>
                <c:pt idx="0">
                  <c:v>43922</c:v>
                </c:pt>
                <c:pt idx="1">
                  <c:v>43952</c:v>
                </c:pt>
                <c:pt idx="2">
                  <c:v>43983</c:v>
                </c:pt>
                <c:pt idx="3">
                  <c:v>44013</c:v>
                </c:pt>
                <c:pt idx="4">
                  <c:v>44044</c:v>
                </c:pt>
                <c:pt idx="5">
                  <c:v>44075</c:v>
                </c:pt>
                <c:pt idx="6">
                  <c:v>44105</c:v>
                </c:pt>
                <c:pt idx="7">
                  <c:v>44136</c:v>
                </c:pt>
                <c:pt idx="8">
                  <c:v>44166</c:v>
                </c:pt>
                <c:pt idx="9">
                  <c:v>44197</c:v>
                </c:pt>
                <c:pt idx="10">
                  <c:v>44228</c:v>
                </c:pt>
                <c:pt idx="11">
                  <c:v>44256</c:v>
                </c:pt>
                <c:pt idx="12">
                  <c:v>44287</c:v>
                </c:pt>
              </c:numCache>
            </c:numRef>
          </c:cat>
          <c:val>
            <c:numRef>
              <c:f>'Monthly Data (Apr2020-Apr2021)'!$C$19:$C$31</c:f>
              <c:numCache>
                <c:formatCode>General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90-4F3E-A73C-C2D2827D44FA}"/>
            </c:ext>
          </c:extLst>
        </c:ser>
        <c:ser>
          <c:idx val="2"/>
          <c:order val="2"/>
          <c:tx>
            <c:strRef>
              <c:f>'Monthly Data (Apr2020-Apr2021)'!$D$18</c:f>
              <c:strCache>
                <c:ptCount val="1"/>
                <c:pt idx="0">
                  <c:v>CO's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'Monthly Data (Apr2020-Apr2021)'!$A$19:$A$31</c:f>
              <c:numCache>
                <c:formatCode>mmm\-yy</c:formatCode>
                <c:ptCount val="13"/>
                <c:pt idx="0">
                  <c:v>43922</c:v>
                </c:pt>
                <c:pt idx="1">
                  <c:v>43952</c:v>
                </c:pt>
                <c:pt idx="2">
                  <c:v>43983</c:v>
                </c:pt>
                <c:pt idx="3">
                  <c:v>44013</c:v>
                </c:pt>
                <c:pt idx="4">
                  <c:v>44044</c:v>
                </c:pt>
                <c:pt idx="5">
                  <c:v>44075</c:v>
                </c:pt>
                <c:pt idx="6">
                  <c:v>44105</c:v>
                </c:pt>
                <c:pt idx="7">
                  <c:v>44136</c:v>
                </c:pt>
                <c:pt idx="8">
                  <c:v>44166</c:v>
                </c:pt>
                <c:pt idx="9">
                  <c:v>44197</c:v>
                </c:pt>
                <c:pt idx="10">
                  <c:v>44228</c:v>
                </c:pt>
                <c:pt idx="11">
                  <c:v>44256</c:v>
                </c:pt>
                <c:pt idx="12">
                  <c:v>44287</c:v>
                </c:pt>
              </c:numCache>
            </c:numRef>
          </c:cat>
          <c:val>
            <c:numRef>
              <c:f>'Monthly Data (Apr2020-Apr2021)'!$D$19:$D$31</c:f>
              <c:numCache>
                <c:formatCode>General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90-4F3E-A73C-C2D2827D44FA}"/>
            </c:ext>
          </c:extLst>
        </c:ser>
        <c:ser>
          <c:idx val="3"/>
          <c:order val="3"/>
          <c:tx>
            <c:strRef>
              <c:f>'Monthly Data (Apr2020-Apr2021)'!$E$18</c:f>
              <c:strCache>
                <c:ptCount val="1"/>
                <c:pt idx="0">
                  <c:v>Res Plan Reviews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'Monthly Data (Apr2020-Apr2021)'!$A$19:$A$31</c:f>
              <c:numCache>
                <c:formatCode>mmm\-yy</c:formatCode>
                <c:ptCount val="13"/>
                <c:pt idx="0">
                  <c:v>43922</c:v>
                </c:pt>
                <c:pt idx="1">
                  <c:v>43952</c:v>
                </c:pt>
                <c:pt idx="2">
                  <c:v>43983</c:v>
                </c:pt>
                <c:pt idx="3">
                  <c:v>44013</c:v>
                </c:pt>
                <c:pt idx="4">
                  <c:v>44044</c:v>
                </c:pt>
                <c:pt idx="5">
                  <c:v>44075</c:v>
                </c:pt>
                <c:pt idx="6">
                  <c:v>44105</c:v>
                </c:pt>
                <c:pt idx="7">
                  <c:v>44136</c:v>
                </c:pt>
                <c:pt idx="8">
                  <c:v>44166</c:v>
                </c:pt>
                <c:pt idx="9">
                  <c:v>44197</c:v>
                </c:pt>
                <c:pt idx="10">
                  <c:v>44228</c:v>
                </c:pt>
                <c:pt idx="11">
                  <c:v>44256</c:v>
                </c:pt>
                <c:pt idx="12">
                  <c:v>44287</c:v>
                </c:pt>
              </c:numCache>
            </c:numRef>
          </c:cat>
          <c:val>
            <c:numRef>
              <c:f>'Monthly Data (Apr2020-Apr2021)'!$E$19:$E$31</c:f>
              <c:numCache>
                <c:formatCode>General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90-4F3E-A73C-C2D2827D44FA}"/>
            </c:ext>
          </c:extLst>
        </c:ser>
        <c:ser>
          <c:idx val="4"/>
          <c:order val="4"/>
          <c:tx>
            <c:strRef>
              <c:f>'Monthly Data (Apr2020-Apr2021)'!$F$18</c:f>
              <c:strCache>
                <c:ptCount val="1"/>
                <c:pt idx="0">
                  <c:v>Com Plan Reviews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'Monthly Data (Apr2020-Apr2021)'!$A$19:$A$31</c:f>
              <c:numCache>
                <c:formatCode>mmm\-yy</c:formatCode>
                <c:ptCount val="13"/>
                <c:pt idx="0">
                  <c:v>43922</c:v>
                </c:pt>
                <c:pt idx="1">
                  <c:v>43952</c:v>
                </c:pt>
                <c:pt idx="2">
                  <c:v>43983</c:v>
                </c:pt>
                <c:pt idx="3">
                  <c:v>44013</c:v>
                </c:pt>
                <c:pt idx="4">
                  <c:v>44044</c:v>
                </c:pt>
                <c:pt idx="5">
                  <c:v>44075</c:v>
                </c:pt>
                <c:pt idx="6">
                  <c:v>44105</c:v>
                </c:pt>
                <c:pt idx="7">
                  <c:v>44136</c:v>
                </c:pt>
                <c:pt idx="8">
                  <c:v>44166</c:v>
                </c:pt>
                <c:pt idx="9">
                  <c:v>44197</c:v>
                </c:pt>
                <c:pt idx="10">
                  <c:v>44228</c:v>
                </c:pt>
                <c:pt idx="11">
                  <c:v>44256</c:v>
                </c:pt>
                <c:pt idx="12">
                  <c:v>44287</c:v>
                </c:pt>
              </c:numCache>
            </c:numRef>
          </c:cat>
          <c:val>
            <c:numRef>
              <c:f>'Monthly Data (Apr2020-Apr2021)'!$F$19:$F$31</c:f>
              <c:numCache>
                <c:formatCode>General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90-4F3E-A73C-C2D2827D44FA}"/>
            </c:ext>
          </c:extLst>
        </c:ser>
        <c:ser>
          <c:idx val="5"/>
          <c:order val="5"/>
          <c:tx>
            <c:strRef>
              <c:f>'Monthly Data (Apr2020-Apr2021)'!$G$18</c:f>
              <c:strCache>
                <c:ptCount val="1"/>
                <c:pt idx="0">
                  <c:v>Res Finals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'Monthly Data (Apr2020-Apr2021)'!$A$19:$A$31</c:f>
              <c:numCache>
                <c:formatCode>mmm\-yy</c:formatCode>
                <c:ptCount val="13"/>
                <c:pt idx="0">
                  <c:v>43922</c:v>
                </c:pt>
                <c:pt idx="1">
                  <c:v>43952</c:v>
                </c:pt>
                <c:pt idx="2">
                  <c:v>43983</c:v>
                </c:pt>
                <c:pt idx="3">
                  <c:v>44013</c:v>
                </c:pt>
                <c:pt idx="4">
                  <c:v>44044</c:v>
                </c:pt>
                <c:pt idx="5">
                  <c:v>44075</c:v>
                </c:pt>
                <c:pt idx="6">
                  <c:v>44105</c:v>
                </c:pt>
                <c:pt idx="7">
                  <c:v>44136</c:v>
                </c:pt>
                <c:pt idx="8">
                  <c:v>44166</c:v>
                </c:pt>
                <c:pt idx="9">
                  <c:v>44197</c:v>
                </c:pt>
                <c:pt idx="10">
                  <c:v>44228</c:v>
                </c:pt>
                <c:pt idx="11">
                  <c:v>44256</c:v>
                </c:pt>
                <c:pt idx="12">
                  <c:v>44287</c:v>
                </c:pt>
              </c:numCache>
            </c:numRef>
          </c:cat>
          <c:val>
            <c:numRef>
              <c:f>'Monthly Data (Apr2020-Apr2021)'!$G$19:$G$31</c:f>
              <c:numCache>
                <c:formatCode>General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E90-4F3E-A73C-C2D2827D4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08021999"/>
        <c:axId val="132578607"/>
      </c:barChart>
      <c:dateAx>
        <c:axId val="2108021999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578607"/>
        <c:crosses val="autoZero"/>
        <c:auto val="1"/>
        <c:lblOffset val="100"/>
        <c:baseTimeUnit val="months"/>
      </c:dateAx>
      <c:valAx>
        <c:axId val="13257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80219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'Support (2)'!$T$6</c:f>
          <c:strCache>
            <c:ptCount val="1"/>
            <c:pt idx="0">
              <c:v>Permits Issued</c:v>
            </c:pt>
          </c:strCache>
        </c:strRef>
      </c:tx>
      <c:layout>
        <c:manualLayout>
          <c:xMode val="edge"/>
          <c:yMode val="edge"/>
          <c:x val="0.56541988589454495"/>
          <c:y val="1.75438596491228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'Support (2)'!$C$1</c:f>
              <c:strCache>
                <c:ptCount val="1"/>
                <c:pt idx="0">
                  <c:v>Year 2020</c:v>
                </c:pt>
              </c:strCache>
            </c:strRef>
          </c:tx>
          <c:spPr>
            <a:pattFill prst="horzBrick">
              <a:fgClr>
                <a:schemeClr val="accent2"/>
              </a:fgClr>
              <a:bgClr>
                <a:schemeClr val="accent2">
                  <a:lumMod val="60000"/>
                  <a:lumOff val="40000"/>
                </a:schemeClr>
              </a:bgClr>
            </a:patt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'Support (2)'!$A$2:$A$13</c15:sqref>
                  </c15:fullRef>
                </c:ext>
              </c:extLst>
              <c:f>'Support (2)'!$A$5</c:f>
              <c:strCache>
                <c:ptCount val="1"/>
                <c:pt idx="0">
                  <c:v>Apr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'Support (2)'!$C$2:$C$13</c15:sqref>
                  </c15:fullRef>
                </c:ext>
              </c:extLst>
              <c:f>'Support (2)'!$C$5</c:f>
              <c:numCache>
                <c:formatCode>General</c:formatCode>
                <c:ptCount val="1"/>
                <c:pt idx="0">
                  <c:v>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76-460E-8240-BBCA02DF1275}"/>
            </c:ext>
          </c:extLst>
        </c:ser>
        <c:ser>
          <c:idx val="2"/>
          <c:order val="1"/>
          <c:tx>
            <c:strRef>
              <c:f>'Support (2)'!$D$1</c:f>
              <c:strCache>
                <c:ptCount val="1"/>
                <c:pt idx="0">
                  <c:v>Year 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pattFill prst="horzBrick">
                <a:fgClr>
                  <a:schemeClr val="accent5"/>
                </a:fgClr>
                <a:bgClr>
                  <a:schemeClr val="accent5">
                    <a:lumMod val="75000"/>
                  </a:schemeClr>
                </a:bgClr>
              </a:patt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C076-460E-8240-BBCA02DF12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'Support (2)'!$A$2:$A$13</c15:sqref>
                  </c15:fullRef>
                </c:ext>
              </c:extLst>
              <c:f>'Support (2)'!$A$5</c:f>
              <c:strCache>
                <c:ptCount val="1"/>
                <c:pt idx="0">
                  <c:v>Apr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'Support (2)'!$D$2:$D$13</c15:sqref>
                  </c15:fullRef>
                </c:ext>
              </c:extLst>
              <c:f>'Support (2)'!$D$5</c:f>
              <c:numCache>
                <c:formatCode>General</c:formatCode>
                <c:ptCount val="1"/>
                <c:pt idx="0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76-460E-8240-BBCA02DF12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846194303"/>
        <c:axId val="1978611791"/>
      </c:barChart>
      <c:catAx>
        <c:axId val="1846194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611791"/>
        <c:crosses val="autoZero"/>
        <c:auto val="1"/>
        <c:lblAlgn val="ctr"/>
        <c:lblOffset val="100"/>
        <c:noMultiLvlLbl val="0"/>
      </c:catAx>
      <c:valAx>
        <c:axId val="1978611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6194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'Support (2)'!$T$6</c:f>
          <c:strCache>
            <c:ptCount val="1"/>
            <c:pt idx="0">
              <c:v>Permits Issued</c:v>
            </c:pt>
          </c:strCache>
        </c:strRef>
      </c:tx>
      <c:layout>
        <c:manualLayout>
          <c:xMode val="edge"/>
          <c:yMode val="edge"/>
          <c:x val="0.55278133202099733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'Monthly Data (Apr2020-Apr2021)'!$B$18</c:f>
              <c:strCache>
                <c:ptCount val="1"/>
                <c:pt idx="0">
                  <c:v>Permits Issued</c:v>
                </c:pt>
              </c:strCache>
            </c:strRef>
          </c:tx>
          <c:spPr>
            <a:pattFill prst="horzBrick">
              <a:fgClr>
                <a:schemeClr val="accent4">
                  <a:lumMod val="50000"/>
                </a:schemeClr>
              </a:fgClr>
              <a:bgClr>
                <a:schemeClr val="accent4">
                  <a:lumMod val="75000"/>
                </a:schemeClr>
              </a:bgClr>
            </a:patt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'Monthly Data (Apr2020-Apr2021)'!$A$19:$A$31</c:f>
              <c:numCache>
                <c:formatCode>mmm\-yy</c:formatCode>
                <c:ptCount val="13"/>
                <c:pt idx="0">
                  <c:v>43922</c:v>
                </c:pt>
                <c:pt idx="1">
                  <c:v>43952</c:v>
                </c:pt>
                <c:pt idx="2">
                  <c:v>43983</c:v>
                </c:pt>
                <c:pt idx="3">
                  <c:v>44013</c:v>
                </c:pt>
                <c:pt idx="4">
                  <c:v>44044</c:v>
                </c:pt>
                <c:pt idx="5">
                  <c:v>44075</c:v>
                </c:pt>
                <c:pt idx="6">
                  <c:v>44105</c:v>
                </c:pt>
                <c:pt idx="7">
                  <c:v>44136</c:v>
                </c:pt>
                <c:pt idx="8">
                  <c:v>44166</c:v>
                </c:pt>
                <c:pt idx="9">
                  <c:v>44197</c:v>
                </c:pt>
                <c:pt idx="10">
                  <c:v>44228</c:v>
                </c:pt>
                <c:pt idx="11">
                  <c:v>44256</c:v>
                </c:pt>
                <c:pt idx="12">
                  <c:v>44287</c:v>
                </c:pt>
              </c:numCache>
            </c:numRef>
          </c:cat>
          <c:val>
            <c:numRef>
              <c:f>'Monthly Data (Apr2020-Apr2021)'!$B$19:$B$31</c:f>
              <c:numCache>
                <c:formatCode>General</c:formatCode>
                <c:ptCount val="13"/>
                <c:pt idx="0">
                  <c:v>511</c:v>
                </c:pt>
                <c:pt idx="1">
                  <c:v>492</c:v>
                </c:pt>
                <c:pt idx="2">
                  <c:v>569</c:v>
                </c:pt>
                <c:pt idx="3">
                  <c:v>591</c:v>
                </c:pt>
                <c:pt idx="4">
                  <c:v>574</c:v>
                </c:pt>
                <c:pt idx="5">
                  <c:v>607</c:v>
                </c:pt>
                <c:pt idx="6">
                  <c:v>517</c:v>
                </c:pt>
                <c:pt idx="7">
                  <c:v>518</c:v>
                </c:pt>
                <c:pt idx="8">
                  <c:v>498</c:v>
                </c:pt>
                <c:pt idx="9">
                  <c:v>525</c:v>
                </c:pt>
                <c:pt idx="10">
                  <c:v>361</c:v>
                </c:pt>
                <c:pt idx="11">
                  <c:v>655</c:v>
                </c:pt>
                <c:pt idx="12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9D-41AD-92BC-C0CBA8FF0D8F}"/>
            </c:ext>
          </c:extLst>
        </c:ser>
        <c:ser>
          <c:idx val="1"/>
          <c:order val="1"/>
          <c:tx>
            <c:strRef>
              <c:f>'Monthly Data (Apr2020-Apr2021)'!$C$18</c:f>
              <c:strCache>
                <c:ptCount val="1"/>
                <c:pt idx="0">
                  <c:v>Inspections</c:v>
                </c:pt>
              </c:strCache>
            </c:strRef>
          </c:tx>
          <c:spPr>
            <a:pattFill prst="horzBrick">
              <a:fgClr>
                <a:schemeClr val="accent4">
                  <a:lumMod val="50000"/>
                </a:schemeClr>
              </a:fgClr>
              <a:bgClr>
                <a:schemeClr val="accent4">
                  <a:lumMod val="75000"/>
                </a:schemeClr>
              </a:bgClr>
            </a:patt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'Monthly Data (Apr2020-Apr2021)'!$A$19:$A$31</c:f>
              <c:numCache>
                <c:formatCode>mmm\-yy</c:formatCode>
                <c:ptCount val="13"/>
                <c:pt idx="0">
                  <c:v>43922</c:v>
                </c:pt>
                <c:pt idx="1">
                  <c:v>43952</c:v>
                </c:pt>
                <c:pt idx="2">
                  <c:v>43983</c:v>
                </c:pt>
                <c:pt idx="3">
                  <c:v>44013</c:v>
                </c:pt>
                <c:pt idx="4">
                  <c:v>44044</c:v>
                </c:pt>
                <c:pt idx="5">
                  <c:v>44075</c:v>
                </c:pt>
                <c:pt idx="6">
                  <c:v>44105</c:v>
                </c:pt>
                <c:pt idx="7">
                  <c:v>44136</c:v>
                </c:pt>
                <c:pt idx="8">
                  <c:v>44166</c:v>
                </c:pt>
                <c:pt idx="9">
                  <c:v>44197</c:v>
                </c:pt>
                <c:pt idx="10">
                  <c:v>44228</c:v>
                </c:pt>
                <c:pt idx="11">
                  <c:v>44256</c:v>
                </c:pt>
                <c:pt idx="12">
                  <c:v>44287</c:v>
                </c:pt>
              </c:numCache>
            </c:numRef>
          </c:cat>
          <c:val>
            <c:numRef>
              <c:f>'Monthly Data (Apr2020-Apr2021)'!$C$19:$C$31</c:f>
              <c:numCache>
                <c:formatCode>General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9D-41AD-92BC-C0CBA8FF0D8F}"/>
            </c:ext>
          </c:extLst>
        </c:ser>
        <c:ser>
          <c:idx val="2"/>
          <c:order val="2"/>
          <c:tx>
            <c:strRef>
              <c:f>'Monthly Data (Apr2020-Apr2021)'!$D$18</c:f>
              <c:strCache>
                <c:ptCount val="1"/>
                <c:pt idx="0">
                  <c:v>CO's</c:v>
                </c:pt>
              </c:strCache>
            </c:strRef>
          </c:tx>
          <c:spPr>
            <a:pattFill prst="horzBrick">
              <a:fgClr>
                <a:schemeClr val="accent4">
                  <a:lumMod val="50000"/>
                </a:schemeClr>
              </a:fgClr>
              <a:bgClr>
                <a:schemeClr val="accent4">
                  <a:lumMod val="75000"/>
                </a:schemeClr>
              </a:bgClr>
            </a:patt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'Monthly Data (Apr2020-Apr2021)'!$A$19:$A$31</c:f>
              <c:numCache>
                <c:formatCode>mmm\-yy</c:formatCode>
                <c:ptCount val="13"/>
                <c:pt idx="0">
                  <c:v>43922</c:v>
                </c:pt>
                <c:pt idx="1">
                  <c:v>43952</c:v>
                </c:pt>
                <c:pt idx="2">
                  <c:v>43983</c:v>
                </c:pt>
                <c:pt idx="3">
                  <c:v>44013</c:v>
                </c:pt>
                <c:pt idx="4">
                  <c:v>44044</c:v>
                </c:pt>
                <c:pt idx="5">
                  <c:v>44075</c:v>
                </c:pt>
                <c:pt idx="6">
                  <c:v>44105</c:v>
                </c:pt>
                <c:pt idx="7">
                  <c:v>44136</c:v>
                </c:pt>
                <c:pt idx="8">
                  <c:v>44166</c:v>
                </c:pt>
                <c:pt idx="9">
                  <c:v>44197</c:v>
                </c:pt>
                <c:pt idx="10">
                  <c:v>44228</c:v>
                </c:pt>
                <c:pt idx="11">
                  <c:v>44256</c:v>
                </c:pt>
                <c:pt idx="12">
                  <c:v>44287</c:v>
                </c:pt>
              </c:numCache>
            </c:numRef>
          </c:cat>
          <c:val>
            <c:numRef>
              <c:f>'Monthly Data (Apr2020-Apr2021)'!$D$19:$D$31</c:f>
              <c:numCache>
                <c:formatCode>General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9D-41AD-92BC-C0CBA8FF0D8F}"/>
            </c:ext>
          </c:extLst>
        </c:ser>
        <c:ser>
          <c:idx val="3"/>
          <c:order val="3"/>
          <c:tx>
            <c:strRef>
              <c:f>'Monthly Data (Apr2020-Apr2021)'!$E$18</c:f>
              <c:strCache>
                <c:ptCount val="1"/>
                <c:pt idx="0">
                  <c:v>Res Plan Reviews</c:v>
                </c:pt>
              </c:strCache>
            </c:strRef>
          </c:tx>
          <c:spPr>
            <a:pattFill prst="horzBrick">
              <a:fgClr>
                <a:schemeClr val="accent4">
                  <a:lumMod val="50000"/>
                </a:schemeClr>
              </a:fgClr>
              <a:bgClr>
                <a:schemeClr val="accent4">
                  <a:lumMod val="75000"/>
                </a:schemeClr>
              </a:bgClr>
            </a:patt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'Monthly Data (Apr2020-Apr2021)'!$A$19:$A$31</c:f>
              <c:numCache>
                <c:formatCode>mmm\-yy</c:formatCode>
                <c:ptCount val="13"/>
                <c:pt idx="0">
                  <c:v>43922</c:v>
                </c:pt>
                <c:pt idx="1">
                  <c:v>43952</c:v>
                </c:pt>
                <c:pt idx="2">
                  <c:v>43983</c:v>
                </c:pt>
                <c:pt idx="3">
                  <c:v>44013</c:v>
                </c:pt>
                <c:pt idx="4">
                  <c:v>44044</c:v>
                </c:pt>
                <c:pt idx="5">
                  <c:v>44075</c:v>
                </c:pt>
                <c:pt idx="6">
                  <c:v>44105</c:v>
                </c:pt>
                <c:pt idx="7">
                  <c:v>44136</c:v>
                </c:pt>
                <c:pt idx="8">
                  <c:v>44166</c:v>
                </c:pt>
                <c:pt idx="9">
                  <c:v>44197</c:v>
                </c:pt>
                <c:pt idx="10">
                  <c:v>44228</c:v>
                </c:pt>
                <c:pt idx="11">
                  <c:v>44256</c:v>
                </c:pt>
                <c:pt idx="12">
                  <c:v>44287</c:v>
                </c:pt>
              </c:numCache>
            </c:numRef>
          </c:cat>
          <c:val>
            <c:numRef>
              <c:f>'Monthly Data (Apr2020-Apr2021)'!$E$19:$E$31</c:f>
              <c:numCache>
                <c:formatCode>General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9D-41AD-92BC-C0CBA8FF0D8F}"/>
            </c:ext>
          </c:extLst>
        </c:ser>
        <c:ser>
          <c:idx val="4"/>
          <c:order val="4"/>
          <c:tx>
            <c:strRef>
              <c:f>'Monthly Data (Apr2020-Apr2021)'!$F$18</c:f>
              <c:strCache>
                <c:ptCount val="1"/>
                <c:pt idx="0">
                  <c:v>Com Plan Reviews</c:v>
                </c:pt>
              </c:strCache>
            </c:strRef>
          </c:tx>
          <c:spPr>
            <a:pattFill prst="horzBrick">
              <a:fgClr>
                <a:schemeClr val="accent4">
                  <a:lumMod val="50000"/>
                </a:schemeClr>
              </a:fgClr>
              <a:bgClr>
                <a:schemeClr val="accent4">
                  <a:lumMod val="75000"/>
                </a:schemeClr>
              </a:bgClr>
            </a:patt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'Monthly Data (Apr2020-Apr2021)'!$A$19:$A$31</c:f>
              <c:numCache>
                <c:formatCode>mmm\-yy</c:formatCode>
                <c:ptCount val="13"/>
                <c:pt idx="0">
                  <c:v>43922</c:v>
                </c:pt>
                <c:pt idx="1">
                  <c:v>43952</c:v>
                </c:pt>
                <c:pt idx="2">
                  <c:v>43983</c:v>
                </c:pt>
                <c:pt idx="3">
                  <c:v>44013</c:v>
                </c:pt>
                <c:pt idx="4">
                  <c:v>44044</c:v>
                </c:pt>
                <c:pt idx="5">
                  <c:v>44075</c:v>
                </c:pt>
                <c:pt idx="6">
                  <c:v>44105</c:v>
                </c:pt>
                <c:pt idx="7">
                  <c:v>44136</c:v>
                </c:pt>
                <c:pt idx="8">
                  <c:v>44166</c:v>
                </c:pt>
                <c:pt idx="9">
                  <c:v>44197</c:v>
                </c:pt>
                <c:pt idx="10">
                  <c:v>44228</c:v>
                </c:pt>
                <c:pt idx="11">
                  <c:v>44256</c:v>
                </c:pt>
                <c:pt idx="12">
                  <c:v>44287</c:v>
                </c:pt>
              </c:numCache>
            </c:numRef>
          </c:cat>
          <c:val>
            <c:numRef>
              <c:f>'Monthly Data (Apr2020-Apr2021)'!$F$19:$F$31</c:f>
              <c:numCache>
                <c:formatCode>General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9D-41AD-92BC-C0CBA8FF0D8F}"/>
            </c:ext>
          </c:extLst>
        </c:ser>
        <c:ser>
          <c:idx val="5"/>
          <c:order val="5"/>
          <c:tx>
            <c:strRef>
              <c:f>'Monthly Data (Apr2020-Apr2021)'!$G$18</c:f>
              <c:strCache>
                <c:ptCount val="1"/>
                <c:pt idx="0">
                  <c:v>Res Finals</c:v>
                </c:pt>
              </c:strCache>
            </c:strRef>
          </c:tx>
          <c:spPr>
            <a:pattFill prst="horzBrick">
              <a:fgClr>
                <a:schemeClr val="accent4">
                  <a:lumMod val="50000"/>
                </a:schemeClr>
              </a:fgClr>
              <a:bgClr>
                <a:schemeClr val="accent4">
                  <a:lumMod val="75000"/>
                </a:schemeClr>
              </a:bgClr>
            </a:patt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'Monthly Data (Apr2020-Apr2021)'!$A$19:$A$31</c:f>
              <c:numCache>
                <c:formatCode>mmm\-yy</c:formatCode>
                <c:ptCount val="13"/>
                <c:pt idx="0">
                  <c:v>43922</c:v>
                </c:pt>
                <c:pt idx="1">
                  <c:v>43952</c:v>
                </c:pt>
                <c:pt idx="2">
                  <c:v>43983</c:v>
                </c:pt>
                <c:pt idx="3">
                  <c:v>44013</c:v>
                </c:pt>
                <c:pt idx="4">
                  <c:v>44044</c:v>
                </c:pt>
                <c:pt idx="5">
                  <c:v>44075</c:v>
                </c:pt>
                <c:pt idx="6">
                  <c:v>44105</c:v>
                </c:pt>
                <c:pt idx="7">
                  <c:v>44136</c:v>
                </c:pt>
                <c:pt idx="8">
                  <c:v>44166</c:v>
                </c:pt>
                <c:pt idx="9">
                  <c:v>44197</c:v>
                </c:pt>
                <c:pt idx="10">
                  <c:v>44228</c:v>
                </c:pt>
                <c:pt idx="11">
                  <c:v>44256</c:v>
                </c:pt>
                <c:pt idx="12">
                  <c:v>44287</c:v>
                </c:pt>
              </c:numCache>
            </c:numRef>
          </c:cat>
          <c:val>
            <c:numRef>
              <c:f>'Monthly Data (Apr2020-Apr2021)'!$G$19:$G$31</c:f>
              <c:numCache>
                <c:formatCode>General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E9D-41AD-92BC-C0CBA8FF0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95"/>
        <c:axId val="2108021999"/>
        <c:axId val="132578607"/>
      </c:barChart>
      <c:dateAx>
        <c:axId val="2108021999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578607"/>
        <c:crosses val="autoZero"/>
        <c:auto val="1"/>
        <c:lblOffset val="100"/>
        <c:baseTimeUnit val="months"/>
      </c:dateAx>
      <c:valAx>
        <c:axId val="13257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80219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'Support (2)'!$T$6</c:f>
          <c:strCache>
            <c:ptCount val="1"/>
            <c:pt idx="0">
              <c:v>Permits Issued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1"/>
          <c:tx>
            <c:strRef>
              <c:f>'Support (2)'!$B$1</c:f>
              <c:strCache>
                <c:ptCount val="1"/>
                <c:pt idx="0">
                  <c:v>Year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'Support (2)'!$A$2:$A$13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'Support (2)'!$B$2:$B$13</c:f>
              <c:numCache>
                <c:formatCode>General</c:formatCode>
                <c:ptCount val="12"/>
                <c:pt idx="2">
                  <c:v>588</c:v>
                </c:pt>
                <c:pt idx="3">
                  <c:v>667</c:v>
                </c:pt>
                <c:pt idx="4">
                  <c:v>632</c:v>
                </c:pt>
                <c:pt idx="5">
                  <c:v>582</c:v>
                </c:pt>
                <c:pt idx="6">
                  <c:v>750</c:v>
                </c:pt>
                <c:pt idx="7">
                  <c:v>631</c:v>
                </c:pt>
                <c:pt idx="8">
                  <c:v>579</c:v>
                </c:pt>
                <c:pt idx="9">
                  <c:v>684</c:v>
                </c:pt>
                <c:pt idx="10">
                  <c:v>533</c:v>
                </c:pt>
                <c:pt idx="11">
                  <c:v>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BA-4734-9AE6-4C9B2BBC24D2}"/>
            </c:ext>
          </c:extLst>
        </c:ser>
        <c:ser>
          <c:idx val="1"/>
          <c:order val="2"/>
          <c:tx>
            <c:strRef>
              <c:f>'Support (2)'!$C$1</c:f>
              <c:strCache>
                <c:ptCount val="1"/>
                <c:pt idx="0">
                  <c:v>Year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'Support (2)'!$A$2:$A$13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'Support (2)'!$C$2:$C$13</c:f>
              <c:numCache>
                <c:formatCode>General</c:formatCode>
                <c:ptCount val="12"/>
                <c:pt idx="0">
                  <c:v>611</c:v>
                </c:pt>
                <c:pt idx="1">
                  <c:v>580</c:v>
                </c:pt>
                <c:pt idx="2">
                  <c:v>604</c:v>
                </c:pt>
                <c:pt idx="3">
                  <c:v>511</c:v>
                </c:pt>
                <c:pt idx="4">
                  <c:v>492</c:v>
                </c:pt>
                <c:pt idx="5">
                  <c:v>569</c:v>
                </c:pt>
                <c:pt idx="6">
                  <c:v>591</c:v>
                </c:pt>
                <c:pt idx="7">
                  <c:v>574</c:v>
                </c:pt>
                <c:pt idx="8">
                  <c:v>607</c:v>
                </c:pt>
                <c:pt idx="9">
                  <c:v>517</c:v>
                </c:pt>
                <c:pt idx="10">
                  <c:v>518</c:v>
                </c:pt>
                <c:pt idx="11">
                  <c:v>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BA-4734-9AE6-4C9B2BBC24D2}"/>
            </c:ext>
          </c:extLst>
        </c:ser>
        <c:ser>
          <c:idx val="2"/>
          <c:order val="3"/>
          <c:tx>
            <c:strRef>
              <c:f>'Support (2)'!$D$1</c:f>
              <c:strCache>
                <c:ptCount val="1"/>
                <c:pt idx="0">
                  <c:v>Year 2021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'Support (2)'!$A$2:$A$13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'Support (2)'!$D$2:$D$13</c:f>
              <c:numCache>
                <c:formatCode>General</c:formatCode>
                <c:ptCount val="12"/>
                <c:pt idx="0">
                  <c:v>525</c:v>
                </c:pt>
                <c:pt idx="1">
                  <c:v>361</c:v>
                </c:pt>
                <c:pt idx="2">
                  <c:v>655</c:v>
                </c:pt>
                <c:pt idx="3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BA-4734-9AE6-4C9B2BBC2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20"/>
        <c:axId val="1523502959"/>
        <c:axId val="1810971087"/>
      </c:barChart>
      <c:barChart>
        <c:barDir val="col"/>
        <c:grouping val="clustered"/>
        <c:varyColors val="0"/>
        <c:ser>
          <c:idx val="3"/>
          <c:order val="0"/>
          <c:tx>
            <c:strRef>
              <c:f>'Support (2)'!$E$1</c:f>
              <c:strCache>
                <c:ptCount val="1"/>
                <c:pt idx="0">
                  <c:v>Max Left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25B2692-E055-4E43-97A5-5A5166FFC48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6FBA-4734-9AE6-4C9B2BBC24D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CBEFB5D-DB3D-4632-95BD-77EEB6A8924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6FBA-4734-9AE6-4C9B2BBC24D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92CA129-E083-47E3-9E65-EBAC15EE165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6FBA-4734-9AE6-4C9B2BBC24D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4A990A5-C105-462C-9F91-6561FAF8601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6FBA-4734-9AE6-4C9B2BBC24D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41EDC7D-49A4-452B-98AD-87BA45A77A4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6FBA-4734-9AE6-4C9B2BBC24D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E5367648-9434-4A96-BAE7-06158C58ED2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6FBA-4734-9AE6-4C9B2BBC24D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7623D30-30DA-4F0C-A8E5-87798C15C38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6FBA-4734-9AE6-4C9B2BBC24D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4A26025-69AE-4902-AED3-451D43409A9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6FBA-4734-9AE6-4C9B2BBC24D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964E591-1B87-498F-AF6C-5367DD024F1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6FBA-4734-9AE6-4C9B2BBC24D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F570B7E4-E085-4FE6-A0B8-B2E2207A480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6FBA-4734-9AE6-4C9B2BBC24D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75C537E6-F9A1-43AE-A7E7-F3C48F8E330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6FBA-4734-9AE6-4C9B2BBC24D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7C39DC28-3EDB-48BB-95E1-6F988E4CD33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6FBA-4734-9AE6-4C9B2BBC24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minus"/>
            <c:errValType val="cust"/>
            <c:noEndCap val="1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'Support (2)'!$I$2:$I$13</c:f>
                <c:numCache>
                  <c:formatCode>General</c:formatCode>
                  <c:ptCount val="12"/>
                  <c:pt idx="0">
                    <c:v>0</c:v>
                  </c:pt>
                  <c:pt idx="1">
                    <c:v>0</c:v>
                  </c:pt>
                  <c:pt idx="2">
                    <c:v>51</c:v>
                  </c:pt>
                  <c:pt idx="3">
                    <c:v>165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28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</c:numCache>
              </c:numRef>
            </c:minus>
            <c:spPr>
              <a:noFill/>
              <a:ln w="19050" cap="flat" cmpd="sng" algn="ctr">
                <a:solidFill>
                  <a:srgbClr val="00B050"/>
                </a:solidFill>
                <a:round/>
                <a:headEnd type="stealth"/>
              </a:ln>
              <a:effectLst/>
            </c:spPr>
          </c:errBars>
          <c:cat>
            <c:strRef>
              <c:f>'Support (2)'!$A$2:$A$13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'Support (2)'!$E$2:$E$13</c:f>
              <c:numCache>
                <c:formatCode>General</c:formatCode>
                <c:ptCount val="12"/>
                <c:pt idx="0">
                  <c:v>611</c:v>
                </c:pt>
                <c:pt idx="1">
                  <c:v>580</c:v>
                </c:pt>
                <c:pt idx="2">
                  <c:v>655</c:v>
                </c:pt>
                <c:pt idx="3">
                  <c:v>676</c:v>
                </c:pt>
                <c:pt idx="4">
                  <c:v>632</c:v>
                </c:pt>
                <c:pt idx="5">
                  <c:v>582</c:v>
                </c:pt>
                <c:pt idx="6">
                  <c:v>750</c:v>
                </c:pt>
                <c:pt idx="7">
                  <c:v>631</c:v>
                </c:pt>
                <c:pt idx="8">
                  <c:v>607</c:v>
                </c:pt>
                <c:pt idx="9">
                  <c:v>684</c:v>
                </c:pt>
                <c:pt idx="10">
                  <c:v>533</c:v>
                </c:pt>
                <c:pt idx="11">
                  <c:v>566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'Support (2)'!$M$2:$M$13</c15:f>
                <c15:dlblRangeCache>
                  <c:ptCount val="12"/>
                  <c:pt idx="2">
                    <c:v>+8%</c:v>
                  </c:pt>
                  <c:pt idx="3">
                    <c:v>+32%</c:v>
                  </c:pt>
                  <c:pt idx="8">
                    <c:v>+5%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6FBA-4734-9AE6-4C9B2BBC24D2}"/>
            </c:ext>
          </c:extLst>
        </c:ser>
        <c:ser>
          <c:idx val="4"/>
          <c:order val="4"/>
          <c:tx>
            <c:strRef>
              <c:f>'Support (2)'!$G$1</c:f>
              <c:strCache>
                <c:ptCount val="1"/>
                <c:pt idx="0">
                  <c:v>Max Right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083ECA1-B6ED-4258-8DC5-FD9656AC1A2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6FBA-4734-9AE6-4C9B2BBC24D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4969CC1-265B-4187-9CD3-E4719FF8F5E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6FBA-4734-9AE6-4C9B2BBC24D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4AE312A-6E8D-4F90-95E4-4C01181706A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6FBA-4734-9AE6-4C9B2BBC24D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F7895EA-F067-408F-AD0D-B1EDBFB01F1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6FBA-4734-9AE6-4C9B2BBC24D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6A08B1B-7AAC-486A-AB17-9A9D212B88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6FBA-4734-9AE6-4C9B2BBC24D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7C31FCD-DC23-4675-AE94-7A3F0267D14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6FBA-4734-9AE6-4C9B2BBC24D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2C6A8B9-7950-4C8D-BF4D-D8DEEEF424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6FBA-4734-9AE6-4C9B2BBC24D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1F8FBB54-DDA0-4340-B705-F43F6081763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6FBA-4734-9AE6-4C9B2BBC24D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BDFD9E75-1A52-469B-910D-5B888BB5CE9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6FBA-4734-9AE6-4C9B2BBC24D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B232E737-8EF5-4DD2-9798-E8B8B0242B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6FBA-4734-9AE6-4C9B2BBC24D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E16D4148-9A78-405C-B505-7542296708F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6FBA-4734-9AE6-4C9B2BBC24D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27251758-9767-4A6A-A0E1-04A20A56BC7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6FBA-4734-9AE6-4C9B2BBC24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minus"/>
            <c:errValType val="cust"/>
            <c:noEndCap val="1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'Support (2)'!$K$2:$K$13</c:f>
                <c:numCache>
                  <c:formatCode>General</c:formatCode>
                  <c:ptCount val="12"/>
                  <c:pt idx="0">
                    <c:v>86</c:v>
                  </c:pt>
                  <c:pt idx="1">
                    <c:v>219</c:v>
                  </c:pt>
                  <c:pt idx="2">
                    <c:v>0</c:v>
                  </c:pt>
                  <c:pt idx="3">
                    <c:v>0</c:v>
                  </c:pt>
                  <c:pt idx="4">
                    <c:v>140</c:v>
                  </c:pt>
                  <c:pt idx="5">
                    <c:v>13</c:v>
                  </c:pt>
                  <c:pt idx="6">
                    <c:v>159</c:v>
                  </c:pt>
                  <c:pt idx="7">
                    <c:v>57</c:v>
                  </c:pt>
                  <c:pt idx="8">
                    <c:v>#N/A</c:v>
                  </c:pt>
                  <c:pt idx="9">
                    <c:v>167</c:v>
                  </c:pt>
                  <c:pt idx="10">
                    <c:v>15</c:v>
                  </c:pt>
                  <c:pt idx="11">
                    <c:v>68</c:v>
                  </c:pt>
                </c:numCache>
              </c:numRef>
            </c:minus>
            <c:spPr>
              <a:noFill/>
              <a:ln w="19050" cap="flat" cmpd="sng" algn="ctr">
                <a:solidFill>
                  <a:srgbClr val="FF0000"/>
                </a:solidFill>
                <a:round/>
                <a:tailEnd type="stealth"/>
              </a:ln>
              <a:effectLst/>
            </c:spPr>
          </c:errBars>
          <c:cat>
            <c:strRef>
              <c:f>'Support (2)'!$A$2:$A$13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'Support (2)'!$G$2:$G$13</c:f>
              <c:numCache>
                <c:formatCode>General</c:formatCode>
                <c:ptCount val="12"/>
                <c:pt idx="0">
                  <c:v>611</c:v>
                </c:pt>
                <c:pt idx="1">
                  <c:v>580</c:v>
                </c:pt>
                <c:pt idx="2">
                  <c:v>655</c:v>
                </c:pt>
                <c:pt idx="3">
                  <c:v>676</c:v>
                </c:pt>
                <c:pt idx="4">
                  <c:v>632</c:v>
                </c:pt>
                <c:pt idx="5">
                  <c:v>582</c:v>
                </c:pt>
                <c:pt idx="6">
                  <c:v>750</c:v>
                </c:pt>
                <c:pt idx="7">
                  <c:v>631</c:v>
                </c:pt>
                <c:pt idx="8">
                  <c:v>607</c:v>
                </c:pt>
                <c:pt idx="9">
                  <c:v>684</c:v>
                </c:pt>
                <c:pt idx="10">
                  <c:v>533</c:v>
                </c:pt>
                <c:pt idx="11">
                  <c:v>566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'Support (2)'!$O$2:$O$13</c15:f>
                <c15:dlblRangeCache>
                  <c:ptCount val="12"/>
                  <c:pt idx="0">
                    <c:v>-14%</c:v>
                  </c:pt>
                  <c:pt idx="1">
                    <c:v>-38%</c:v>
                  </c:pt>
                  <c:pt idx="4">
                    <c:v>-22%</c:v>
                  </c:pt>
                  <c:pt idx="5">
                    <c:v>-2%</c:v>
                  </c:pt>
                  <c:pt idx="6">
                    <c:v>-21%</c:v>
                  </c:pt>
                  <c:pt idx="7">
                    <c:v>-9%</c:v>
                  </c:pt>
                  <c:pt idx="9">
                    <c:v>-24%</c:v>
                  </c:pt>
                  <c:pt idx="10">
                    <c:v>-3%</c:v>
                  </c:pt>
                  <c:pt idx="11">
                    <c:v>-12%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C-6FBA-4734-9AE6-4C9B2BBC2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20"/>
        <c:axId val="1837106543"/>
        <c:axId val="1811028079"/>
      </c:barChart>
      <c:catAx>
        <c:axId val="1523502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0971087"/>
        <c:crosses val="autoZero"/>
        <c:auto val="1"/>
        <c:lblAlgn val="ctr"/>
        <c:lblOffset val="100"/>
        <c:noMultiLvlLbl val="0"/>
      </c:catAx>
      <c:valAx>
        <c:axId val="18109710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3502959"/>
        <c:crosses val="autoZero"/>
        <c:crossBetween val="between"/>
      </c:valAx>
      <c:valAx>
        <c:axId val="1811028079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837106543"/>
        <c:crosses val="max"/>
        <c:crossBetween val="between"/>
      </c:valAx>
      <c:catAx>
        <c:axId val="18371065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10280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Support!$M$4</c:f>
          <c:strCache>
            <c:ptCount val="1"/>
            <c:pt idx="0">
              <c:v>Permits Issued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Support!$B$13</c:f>
              <c:strCache>
                <c:ptCount val="1"/>
                <c:pt idx="0">
                  <c:v>Total Number of Permits Issued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Support!$A$14:$A$31</c:f>
              <c:strCache>
                <c:ptCount val="18"/>
                <c:pt idx="0">
                  <c:v>Nov-20</c:v>
                </c:pt>
                <c:pt idx="1">
                  <c:v>Nov-19</c:v>
                </c:pt>
                <c:pt idx="2">
                  <c:v>Oct-20</c:v>
                </c:pt>
                <c:pt idx="3">
                  <c:v>Oct-19</c:v>
                </c:pt>
                <c:pt idx="4">
                  <c:v>Sep-20</c:v>
                </c:pt>
                <c:pt idx="5">
                  <c:v>Sep-19</c:v>
                </c:pt>
                <c:pt idx="6">
                  <c:v>Aug-20</c:v>
                </c:pt>
                <c:pt idx="7">
                  <c:v>Aug-19</c:v>
                </c:pt>
                <c:pt idx="8">
                  <c:v>Jul-20</c:v>
                </c:pt>
                <c:pt idx="9">
                  <c:v>Jul-19</c:v>
                </c:pt>
                <c:pt idx="10">
                  <c:v>Jun-20</c:v>
                </c:pt>
                <c:pt idx="11">
                  <c:v>Jun-19</c:v>
                </c:pt>
                <c:pt idx="12">
                  <c:v>May-20</c:v>
                </c:pt>
                <c:pt idx="13">
                  <c:v>May-19</c:v>
                </c:pt>
                <c:pt idx="14">
                  <c:v>Apr-20</c:v>
                </c:pt>
                <c:pt idx="15">
                  <c:v>Apr-19</c:v>
                </c:pt>
                <c:pt idx="16">
                  <c:v>Mar-20</c:v>
                </c:pt>
                <c:pt idx="17">
                  <c:v>Mar-19</c:v>
                </c:pt>
              </c:strCache>
            </c:strRef>
          </c:cat>
          <c:val>
            <c:numRef>
              <c:f>Support!$B$14:$B$31</c:f>
              <c:numCache>
                <c:formatCode>General</c:formatCode>
                <c:ptCount val="18"/>
                <c:pt idx="0">
                  <c:v>518</c:v>
                </c:pt>
                <c:pt idx="1">
                  <c:v>533</c:v>
                </c:pt>
                <c:pt idx="2">
                  <c:v>517</c:v>
                </c:pt>
                <c:pt idx="3">
                  <c:v>684</c:v>
                </c:pt>
                <c:pt idx="4">
                  <c:v>607</c:v>
                </c:pt>
                <c:pt idx="5">
                  <c:v>579</c:v>
                </c:pt>
                <c:pt idx="6">
                  <c:v>574</c:v>
                </c:pt>
                <c:pt idx="7">
                  <c:v>631</c:v>
                </c:pt>
                <c:pt idx="8">
                  <c:v>591</c:v>
                </c:pt>
                <c:pt idx="9">
                  <c:v>750</c:v>
                </c:pt>
                <c:pt idx="10">
                  <c:v>569</c:v>
                </c:pt>
                <c:pt idx="11">
                  <c:v>582</c:v>
                </c:pt>
                <c:pt idx="12">
                  <c:v>492</c:v>
                </c:pt>
                <c:pt idx="13">
                  <c:v>632</c:v>
                </c:pt>
                <c:pt idx="14">
                  <c:v>511</c:v>
                </c:pt>
                <c:pt idx="15">
                  <c:v>667</c:v>
                </c:pt>
                <c:pt idx="16">
                  <c:v>604</c:v>
                </c:pt>
                <c:pt idx="17">
                  <c:v>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00-49FB-97F5-06F751B67EB5}"/>
            </c:ext>
          </c:extLst>
        </c:ser>
        <c:ser>
          <c:idx val="1"/>
          <c:order val="1"/>
          <c:tx>
            <c:strRef>
              <c:f>Support!$C$13</c:f>
              <c:strCache>
                <c:ptCount val="1"/>
                <c:pt idx="0">
                  <c:v>Total Number of Inspections Completed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Support!$A$14:$A$31</c:f>
              <c:strCache>
                <c:ptCount val="18"/>
                <c:pt idx="0">
                  <c:v>Nov-20</c:v>
                </c:pt>
                <c:pt idx="1">
                  <c:v>Nov-19</c:v>
                </c:pt>
                <c:pt idx="2">
                  <c:v>Oct-20</c:v>
                </c:pt>
                <c:pt idx="3">
                  <c:v>Oct-19</c:v>
                </c:pt>
                <c:pt idx="4">
                  <c:v>Sep-20</c:v>
                </c:pt>
                <c:pt idx="5">
                  <c:v>Sep-19</c:v>
                </c:pt>
                <c:pt idx="6">
                  <c:v>Aug-20</c:v>
                </c:pt>
                <c:pt idx="7">
                  <c:v>Aug-19</c:v>
                </c:pt>
                <c:pt idx="8">
                  <c:v>Jul-20</c:v>
                </c:pt>
                <c:pt idx="9">
                  <c:v>Jul-19</c:v>
                </c:pt>
                <c:pt idx="10">
                  <c:v>Jun-20</c:v>
                </c:pt>
                <c:pt idx="11">
                  <c:v>Jun-19</c:v>
                </c:pt>
                <c:pt idx="12">
                  <c:v>May-20</c:v>
                </c:pt>
                <c:pt idx="13">
                  <c:v>May-19</c:v>
                </c:pt>
                <c:pt idx="14">
                  <c:v>Apr-20</c:v>
                </c:pt>
                <c:pt idx="15">
                  <c:v>Apr-19</c:v>
                </c:pt>
                <c:pt idx="16">
                  <c:v>Mar-20</c:v>
                </c:pt>
                <c:pt idx="17">
                  <c:v>Mar-19</c:v>
                </c:pt>
              </c:strCache>
            </c:strRef>
          </c:cat>
          <c:val>
            <c:numRef>
              <c:f>Support!$C$14:$C$31</c:f>
              <c:numCache>
                <c:formatCode>General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00-49FB-97F5-06F751B67EB5}"/>
            </c:ext>
          </c:extLst>
        </c:ser>
        <c:ser>
          <c:idx val="2"/>
          <c:order val="2"/>
          <c:tx>
            <c:strRef>
              <c:f>Support!$D$13</c:f>
              <c:strCache>
                <c:ptCount val="1"/>
                <c:pt idx="0">
                  <c:v>Total Number of CO's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Support!$A$14:$A$31</c:f>
              <c:strCache>
                <c:ptCount val="18"/>
                <c:pt idx="0">
                  <c:v>Nov-20</c:v>
                </c:pt>
                <c:pt idx="1">
                  <c:v>Nov-19</c:v>
                </c:pt>
                <c:pt idx="2">
                  <c:v>Oct-20</c:v>
                </c:pt>
                <c:pt idx="3">
                  <c:v>Oct-19</c:v>
                </c:pt>
                <c:pt idx="4">
                  <c:v>Sep-20</c:v>
                </c:pt>
                <c:pt idx="5">
                  <c:v>Sep-19</c:v>
                </c:pt>
                <c:pt idx="6">
                  <c:v>Aug-20</c:v>
                </c:pt>
                <c:pt idx="7">
                  <c:v>Aug-19</c:v>
                </c:pt>
                <c:pt idx="8">
                  <c:v>Jul-20</c:v>
                </c:pt>
                <c:pt idx="9">
                  <c:v>Jul-19</c:v>
                </c:pt>
                <c:pt idx="10">
                  <c:v>Jun-20</c:v>
                </c:pt>
                <c:pt idx="11">
                  <c:v>Jun-19</c:v>
                </c:pt>
                <c:pt idx="12">
                  <c:v>May-20</c:v>
                </c:pt>
                <c:pt idx="13">
                  <c:v>May-19</c:v>
                </c:pt>
                <c:pt idx="14">
                  <c:v>Apr-20</c:v>
                </c:pt>
                <c:pt idx="15">
                  <c:v>Apr-19</c:v>
                </c:pt>
                <c:pt idx="16">
                  <c:v>Mar-20</c:v>
                </c:pt>
                <c:pt idx="17">
                  <c:v>Mar-19</c:v>
                </c:pt>
              </c:strCache>
            </c:strRef>
          </c:cat>
          <c:val>
            <c:numRef>
              <c:f>Support!$D$14:$D$31</c:f>
              <c:numCache>
                <c:formatCode>General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00-49FB-97F5-06F751B67EB5}"/>
            </c:ext>
          </c:extLst>
        </c:ser>
        <c:ser>
          <c:idx val="3"/>
          <c:order val="3"/>
          <c:tx>
            <c:strRef>
              <c:f>Support!$E$13</c:f>
              <c:strCache>
                <c:ptCount val="1"/>
                <c:pt idx="0">
                  <c:v>Total Number of Residential Plans Reviewed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Support!$A$14:$A$31</c:f>
              <c:strCache>
                <c:ptCount val="18"/>
                <c:pt idx="0">
                  <c:v>Nov-20</c:v>
                </c:pt>
                <c:pt idx="1">
                  <c:v>Nov-19</c:v>
                </c:pt>
                <c:pt idx="2">
                  <c:v>Oct-20</c:v>
                </c:pt>
                <c:pt idx="3">
                  <c:v>Oct-19</c:v>
                </c:pt>
                <c:pt idx="4">
                  <c:v>Sep-20</c:v>
                </c:pt>
                <c:pt idx="5">
                  <c:v>Sep-19</c:v>
                </c:pt>
                <c:pt idx="6">
                  <c:v>Aug-20</c:v>
                </c:pt>
                <c:pt idx="7">
                  <c:v>Aug-19</c:v>
                </c:pt>
                <c:pt idx="8">
                  <c:v>Jul-20</c:v>
                </c:pt>
                <c:pt idx="9">
                  <c:v>Jul-19</c:v>
                </c:pt>
                <c:pt idx="10">
                  <c:v>Jun-20</c:v>
                </c:pt>
                <c:pt idx="11">
                  <c:v>Jun-19</c:v>
                </c:pt>
                <c:pt idx="12">
                  <c:v>May-20</c:v>
                </c:pt>
                <c:pt idx="13">
                  <c:v>May-19</c:v>
                </c:pt>
                <c:pt idx="14">
                  <c:v>Apr-20</c:v>
                </c:pt>
                <c:pt idx="15">
                  <c:v>Apr-19</c:v>
                </c:pt>
                <c:pt idx="16">
                  <c:v>Mar-20</c:v>
                </c:pt>
                <c:pt idx="17">
                  <c:v>Mar-19</c:v>
                </c:pt>
              </c:strCache>
            </c:strRef>
          </c:cat>
          <c:val>
            <c:numRef>
              <c:f>Support!$E$14:$E$31</c:f>
              <c:numCache>
                <c:formatCode>General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00-49FB-97F5-06F751B67EB5}"/>
            </c:ext>
          </c:extLst>
        </c:ser>
        <c:ser>
          <c:idx val="4"/>
          <c:order val="4"/>
          <c:tx>
            <c:strRef>
              <c:f>Support!$F$13</c:f>
              <c:strCache>
                <c:ptCount val="1"/>
                <c:pt idx="0">
                  <c:v>Total Number of Commercial Plans Reviewed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Support!$A$14:$A$31</c:f>
              <c:strCache>
                <c:ptCount val="18"/>
                <c:pt idx="0">
                  <c:v>Nov-20</c:v>
                </c:pt>
                <c:pt idx="1">
                  <c:v>Nov-19</c:v>
                </c:pt>
                <c:pt idx="2">
                  <c:v>Oct-20</c:v>
                </c:pt>
                <c:pt idx="3">
                  <c:v>Oct-19</c:v>
                </c:pt>
                <c:pt idx="4">
                  <c:v>Sep-20</c:v>
                </c:pt>
                <c:pt idx="5">
                  <c:v>Sep-19</c:v>
                </c:pt>
                <c:pt idx="6">
                  <c:v>Aug-20</c:v>
                </c:pt>
                <c:pt idx="7">
                  <c:v>Aug-19</c:v>
                </c:pt>
                <c:pt idx="8">
                  <c:v>Jul-20</c:v>
                </c:pt>
                <c:pt idx="9">
                  <c:v>Jul-19</c:v>
                </c:pt>
                <c:pt idx="10">
                  <c:v>Jun-20</c:v>
                </c:pt>
                <c:pt idx="11">
                  <c:v>Jun-19</c:v>
                </c:pt>
                <c:pt idx="12">
                  <c:v>May-20</c:v>
                </c:pt>
                <c:pt idx="13">
                  <c:v>May-19</c:v>
                </c:pt>
                <c:pt idx="14">
                  <c:v>Apr-20</c:v>
                </c:pt>
                <c:pt idx="15">
                  <c:v>Apr-19</c:v>
                </c:pt>
                <c:pt idx="16">
                  <c:v>Mar-20</c:v>
                </c:pt>
                <c:pt idx="17">
                  <c:v>Mar-19</c:v>
                </c:pt>
              </c:strCache>
            </c:strRef>
          </c:cat>
          <c:val>
            <c:numRef>
              <c:f>Support!$F$14:$F$31</c:f>
              <c:numCache>
                <c:formatCode>General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00-49FB-97F5-06F751B67EB5}"/>
            </c:ext>
          </c:extLst>
        </c:ser>
        <c:ser>
          <c:idx val="5"/>
          <c:order val="5"/>
          <c:tx>
            <c:strRef>
              <c:f>Support!$G$13</c:f>
              <c:strCache>
                <c:ptCount val="1"/>
                <c:pt idx="0">
                  <c:v>Total Number of Res Finals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Support!$A$14:$A$31</c:f>
              <c:strCache>
                <c:ptCount val="18"/>
                <c:pt idx="0">
                  <c:v>Nov-20</c:v>
                </c:pt>
                <c:pt idx="1">
                  <c:v>Nov-19</c:v>
                </c:pt>
                <c:pt idx="2">
                  <c:v>Oct-20</c:v>
                </c:pt>
                <c:pt idx="3">
                  <c:v>Oct-19</c:v>
                </c:pt>
                <c:pt idx="4">
                  <c:v>Sep-20</c:v>
                </c:pt>
                <c:pt idx="5">
                  <c:v>Sep-19</c:v>
                </c:pt>
                <c:pt idx="6">
                  <c:v>Aug-20</c:v>
                </c:pt>
                <c:pt idx="7">
                  <c:v>Aug-19</c:v>
                </c:pt>
                <c:pt idx="8">
                  <c:v>Jul-20</c:v>
                </c:pt>
                <c:pt idx="9">
                  <c:v>Jul-19</c:v>
                </c:pt>
                <c:pt idx="10">
                  <c:v>Jun-20</c:v>
                </c:pt>
                <c:pt idx="11">
                  <c:v>Jun-19</c:v>
                </c:pt>
                <c:pt idx="12">
                  <c:v>May-20</c:v>
                </c:pt>
                <c:pt idx="13">
                  <c:v>May-19</c:v>
                </c:pt>
                <c:pt idx="14">
                  <c:v>Apr-20</c:v>
                </c:pt>
                <c:pt idx="15">
                  <c:v>Apr-19</c:v>
                </c:pt>
                <c:pt idx="16">
                  <c:v>Mar-20</c:v>
                </c:pt>
                <c:pt idx="17">
                  <c:v>Mar-19</c:v>
                </c:pt>
              </c:strCache>
            </c:strRef>
          </c:cat>
          <c:val>
            <c:numRef>
              <c:f>Support!$G$14:$G$31</c:f>
              <c:numCache>
                <c:formatCode>General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700-49FB-97F5-06F751B67EB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49180368"/>
        <c:axId val="1394943392"/>
      </c:barChart>
      <c:catAx>
        <c:axId val="1649180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4943392"/>
        <c:crosses val="autoZero"/>
        <c:auto val="1"/>
        <c:lblAlgn val="ctr"/>
        <c:lblOffset val="100"/>
        <c:noMultiLvlLbl val="0"/>
      </c:catAx>
      <c:valAx>
        <c:axId val="139494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 #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91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</a:t>
            </a:r>
            <a:r>
              <a:rPr lang="en-US" baseline="0"/>
              <a:t> Number of Permits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Mar</c:v>
              </c:pt>
              <c:pt idx="1">
                <c:v>Apr</c:v>
              </c:pt>
              <c:pt idx="2">
                <c:v>May</c:v>
              </c:pt>
              <c:pt idx="3">
                <c:v>Jun</c:v>
              </c:pt>
              <c:pt idx="4">
                <c:v>Jul</c:v>
              </c:pt>
            </c:strLit>
          </c:cat>
          <c:val>
            <c:numLit>
              <c:formatCode>General</c:formatCode>
              <c:ptCount val="5"/>
              <c:pt idx="0">
                <c:v>588</c:v>
              </c:pt>
              <c:pt idx="1">
                <c:v>667</c:v>
              </c:pt>
              <c:pt idx="2">
                <c:v>632</c:v>
              </c:pt>
              <c:pt idx="3">
                <c:v>582</c:v>
              </c:pt>
              <c:pt idx="4">
                <c:v>750</c:v>
              </c:pt>
            </c:numLit>
          </c:val>
          <c:extLst>
            <c:ext xmlns:c16="http://schemas.microsoft.com/office/drawing/2014/chart" uri="{C3380CC4-5D6E-409C-BE32-E72D297353CC}">
              <c16:uniqueId val="{00000000-9D1C-4F85-969B-6E5C7BE5D18E}"/>
            </c:ext>
          </c:extLst>
        </c:ser>
        <c:ser>
          <c:idx val="1"/>
          <c:order val="1"/>
          <c:tx>
            <c:v>2020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Mar</c:v>
              </c:pt>
              <c:pt idx="1">
                <c:v>Apr</c:v>
              </c:pt>
              <c:pt idx="2">
                <c:v>May</c:v>
              </c:pt>
              <c:pt idx="3">
                <c:v>Jun</c:v>
              </c:pt>
              <c:pt idx="4">
                <c:v>Jul</c:v>
              </c:pt>
            </c:strLit>
          </c:cat>
          <c:val>
            <c:numLit>
              <c:formatCode>General</c:formatCode>
              <c:ptCount val="5"/>
              <c:pt idx="0">
                <c:v>604</c:v>
              </c:pt>
              <c:pt idx="1">
                <c:v>511</c:v>
              </c:pt>
              <c:pt idx="2">
                <c:v>492</c:v>
              </c:pt>
              <c:pt idx="3">
                <c:v>569</c:v>
              </c:pt>
              <c:pt idx="4">
                <c:v>591</c:v>
              </c:pt>
            </c:numLit>
          </c:val>
          <c:extLst>
            <c:ext xmlns:c16="http://schemas.microsoft.com/office/drawing/2014/chart" uri="{C3380CC4-5D6E-409C-BE32-E72D297353CC}">
              <c16:uniqueId val="{00000001-9D1C-4F85-969B-6E5C7BE5D18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69120847"/>
        <c:axId val="1728313359"/>
      </c:barChart>
      <c:catAx>
        <c:axId val="19691208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0" i="0" cap="none" baseline="0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8313359"/>
        <c:crosses val="autoZero"/>
        <c:auto val="1"/>
        <c:lblAlgn val="ctr"/>
        <c:lblOffset val="100"/>
        <c:noMultiLvlLbl val="0"/>
      </c:catAx>
      <c:valAx>
        <c:axId val="1728313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cap="none" baseline="0"/>
                  <a:t>Tot #Permits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9120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</a:t>
            </a:r>
            <a:r>
              <a:rPr lang="en-US" baseline="0"/>
              <a:t> Number of Residential Plans Reviewed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Mar</c:v>
              </c:pt>
              <c:pt idx="1">
                <c:v>Apr</c:v>
              </c:pt>
              <c:pt idx="2">
                <c:v>May</c:v>
              </c:pt>
              <c:pt idx="3">
                <c:v>Jun</c:v>
              </c:pt>
              <c:pt idx="4">
                <c:v>Jul</c:v>
              </c:pt>
            </c:strLit>
          </c:cat>
          <c:val>
            <c:numLit>
              <c:formatCode>General</c:formatCode>
              <c:ptCount val="5"/>
              <c:pt idx="0">
                <c:v>127</c:v>
              </c:pt>
              <c:pt idx="1">
                <c:v>168</c:v>
              </c:pt>
              <c:pt idx="2">
                <c:v>112</c:v>
              </c:pt>
              <c:pt idx="3">
                <c:v>107</c:v>
              </c:pt>
              <c:pt idx="4">
                <c:v>110</c:v>
              </c:pt>
            </c:numLit>
          </c:val>
          <c:extLst>
            <c:ext xmlns:c16="http://schemas.microsoft.com/office/drawing/2014/chart" uri="{C3380CC4-5D6E-409C-BE32-E72D297353CC}">
              <c16:uniqueId val="{00000000-F06D-4CF1-9C31-98F5DED8377C}"/>
            </c:ext>
          </c:extLst>
        </c:ser>
        <c:ser>
          <c:idx val="1"/>
          <c:order val="1"/>
          <c:tx>
            <c:v>2020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Mar</c:v>
              </c:pt>
              <c:pt idx="1">
                <c:v>Apr</c:v>
              </c:pt>
              <c:pt idx="2">
                <c:v>May</c:v>
              </c:pt>
              <c:pt idx="3">
                <c:v>Jun</c:v>
              </c:pt>
              <c:pt idx="4">
                <c:v>Jul</c:v>
              </c:pt>
            </c:strLit>
          </c:cat>
          <c:val>
            <c:numLit>
              <c:formatCode>General</c:formatCode>
              <c:ptCount val="5"/>
              <c:pt idx="0">
                <c:v>105</c:v>
              </c:pt>
              <c:pt idx="1">
                <c:v>64</c:v>
              </c:pt>
              <c:pt idx="2">
                <c:v>46</c:v>
              </c:pt>
              <c:pt idx="3">
                <c:v>85</c:v>
              </c:pt>
              <c:pt idx="4">
                <c:v>98</c:v>
              </c:pt>
            </c:numLit>
          </c:val>
          <c:extLst>
            <c:ext xmlns:c16="http://schemas.microsoft.com/office/drawing/2014/chart" uri="{C3380CC4-5D6E-409C-BE32-E72D297353CC}">
              <c16:uniqueId val="{00000001-F06D-4CF1-9C31-98F5DED8377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84403135"/>
        <c:axId val="1974305759"/>
      </c:barChart>
      <c:catAx>
        <c:axId val="19844031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cap="none" baseline="0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4305759"/>
        <c:crosses val="autoZero"/>
        <c:auto val="1"/>
        <c:lblAlgn val="ctr"/>
        <c:lblOffset val="100"/>
        <c:noMultiLvlLbl val="0"/>
      </c:catAx>
      <c:valAx>
        <c:axId val="1974305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cap="none" baseline="0"/>
                  <a:t>Tot #ResPlans Reviewed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4403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Number of Commercial Plans Reviewed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Mar</c:v>
              </c:pt>
              <c:pt idx="1">
                <c:v>Apr</c:v>
              </c:pt>
              <c:pt idx="2">
                <c:v>May</c:v>
              </c:pt>
              <c:pt idx="3">
                <c:v>Jun</c:v>
              </c:pt>
              <c:pt idx="4">
                <c:v>Jul</c:v>
              </c:pt>
            </c:strLit>
          </c:cat>
          <c:val>
            <c:numLit>
              <c:formatCode>General</c:formatCode>
              <c:ptCount val="5"/>
              <c:pt idx="0">
                <c:v>53</c:v>
              </c:pt>
              <c:pt idx="1">
                <c:v>39</c:v>
              </c:pt>
              <c:pt idx="2">
                <c:v>27</c:v>
              </c:pt>
              <c:pt idx="3">
                <c:v>33</c:v>
              </c:pt>
              <c:pt idx="4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669F-4298-8D99-BC85C1D18227}"/>
            </c:ext>
          </c:extLst>
        </c:ser>
        <c:ser>
          <c:idx val="1"/>
          <c:order val="1"/>
          <c:tx>
            <c:v>2020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Mar</c:v>
              </c:pt>
              <c:pt idx="1">
                <c:v>Apr</c:v>
              </c:pt>
              <c:pt idx="2">
                <c:v>May</c:v>
              </c:pt>
              <c:pt idx="3">
                <c:v>Jun</c:v>
              </c:pt>
              <c:pt idx="4">
                <c:v>Jul</c:v>
              </c:pt>
            </c:strLit>
          </c:cat>
          <c:val>
            <c:numLit>
              <c:formatCode>General</c:formatCode>
              <c:ptCount val="5"/>
              <c:pt idx="0">
                <c:v>21</c:v>
              </c:pt>
              <c:pt idx="1">
                <c:v>23</c:v>
              </c:pt>
              <c:pt idx="2">
                <c:v>18</c:v>
              </c:pt>
              <c:pt idx="3">
                <c:v>12</c:v>
              </c:pt>
              <c:pt idx="4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1-669F-4298-8D99-BC85C1D1822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1077535"/>
        <c:axId val="1974317407"/>
      </c:barChart>
      <c:catAx>
        <c:axId val="110775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cap="none" baseline="0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4317407"/>
        <c:crosses val="autoZero"/>
        <c:auto val="1"/>
        <c:lblAlgn val="ctr"/>
        <c:lblOffset val="100"/>
        <c:noMultiLvlLbl val="0"/>
      </c:catAx>
      <c:valAx>
        <c:axId val="1974317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cap="none" baseline="0"/>
                  <a:t>Tot #CommPlans Reviewed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77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Number of Residential Finals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Mar</c:v>
              </c:pt>
              <c:pt idx="1">
                <c:v>Apr</c:v>
              </c:pt>
              <c:pt idx="2">
                <c:v>May</c:v>
              </c:pt>
              <c:pt idx="3">
                <c:v>Jun</c:v>
              </c:pt>
              <c:pt idx="4">
                <c:v>Jul</c:v>
              </c:pt>
            </c:strLit>
          </c:cat>
          <c:val>
            <c:numLit>
              <c:formatCode>General</c:formatCode>
              <c:ptCount val="5"/>
              <c:pt idx="0">
                <c:v>28</c:v>
              </c:pt>
              <c:pt idx="1">
                <c:v>26</c:v>
              </c:pt>
              <c:pt idx="2">
                <c:v>32</c:v>
              </c:pt>
              <c:pt idx="3">
                <c:v>18</c:v>
              </c:pt>
              <c:pt idx="4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0-CAB0-4080-A3E7-2D0CE8B8061B}"/>
            </c:ext>
          </c:extLst>
        </c:ser>
        <c:ser>
          <c:idx val="1"/>
          <c:order val="1"/>
          <c:tx>
            <c:v>2020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Mar</c:v>
              </c:pt>
              <c:pt idx="1">
                <c:v>Apr</c:v>
              </c:pt>
              <c:pt idx="2">
                <c:v>May</c:v>
              </c:pt>
              <c:pt idx="3">
                <c:v>Jun</c:v>
              </c:pt>
              <c:pt idx="4">
                <c:v>Jul</c:v>
              </c:pt>
            </c:strLit>
          </c:cat>
          <c:val>
            <c:numLit>
              <c:formatCode>General</c:formatCode>
              <c:ptCount val="5"/>
              <c:pt idx="0">
                <c:v>30</c:v>
              </c:pt>
              <c:pt idx="1">
                <c:v>39</c:v>
              </c:pt>
              <c:pt idx="2">
                <c:v>17</c:v>
              </c:pt>
              <c:pt idx="3">
                <c:v>37</c:v>
              </c:pt>
              <c:pt idx="4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1-CAB0-4080-A3E7-2D0CE8B8061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9558943"/>
        <c:axId val="1974289119"/>
      </c:barChart>
      <c:catAx>
        <c:axId val="19795589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cap="none" baseline="0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4289119"/>
        <c:crosses val="autoZero"/>
        <c:auto val="1"/>
        <c:lblAlgn val="ctr"/>
        <c:lblOffset val="100"/>
        <c:noMultiLvlLbl val="0"/>
      </c:catAx>
      <c:valAx>
        <c:axId val="1974289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cap="none" baseline="0"/>
                  <a:t>Tot #Res Finals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558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Number of Inspections Completed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Mar</c:v>
              </c:pt>
              <c:pt idx="1">
                <c:v>Apr</c:v>
              </c:pt>
              <c:pt idx="2">
                <c:v>May</c:v>
              </c:pt>
              <c:pt idx="3">
                <c:v>Jun</c:v>
              </c:pt>
              <c:pt idx="4">
                <c:v>Jul</c:v>
              </c:pt>
            </c:strLit>
          </c:cat>
          <c:val>
            <c:numLit>
              <c:formatCode>General</c:formatCode>
              <c:ptCount val="5"/>
              <c:pt idx="0">
                <c:v>1377</c:v>
              </c:pt>
              <c:pt idx="1">
                <c:v>1506</c:v>
              </c:pt>
              <c:pt idx="2">
                <c:v>1478</c:v>
              </c:pt>
              <c:pt idx="3">
                <c:v>1629</c:v>
              </c:pt>
              <c:pt idx="4">
                <c:v>1916</c:v>
              </c:pt>
            </c:numLit>
          </c:val>
          <c:extLst>
            <c:ext xmlns:c16="http://schemas.microsoft.com/office/drawing/2014/chart" uri="{C3380CC4-5D6E-409C-BE32-E72D297353CC}">
              <c16:uniqueId val="{00000000-BD76-420A-BC84-0F1F670B8727}"/>
            </c:ext>
          </c:extLst>
        </c:ser>
        <c:ser>
          <c:idx val="1"/>
          <c:order val="1"/>
          <c:tx>
            <c:v>2020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Mar</c:v>
              </c:pt>
              <c:pt idx="1">
                <c:v>Apr</c:v>
              </c:pt>
              <c:pt idx="2">
                <c:v>May</c:v>
              </c:pt>
              <c:pt idx="3">
                <c:v>Jun</c:v>
              </c:pt>
              <c:pt idx="4">
                <c:v>Jul</c:v>
              </c:pt>
            </c:strLit>
          </c:cat>
          <c:val>
            <c:numLit>
              <c:formatCode>General</c:formatCode>
              <c:ptCount val="5"/>
              <c:pt idx="0">
                <c:v>1644</c:v>
              </c:pt>
              <c:pt idx="1">
                <c:v>1448</c:v>
              </c:pt>
              <c:pt idx="2">
                <c:v>1204</c:v>
              </c:pt>
              <c:pt idx="3">
                <c:v>1448</c:v>
              </c:pt>
              <c:pt idx="4">
                <c:v>1417</c:v>
              </c:pt>
            </c:numLit>
          </c:val>
          <c:extLst>
            <c:ext xmlns:c16="http://schemas.microsoft.com/office/drawing/2014/chart" uri="{C3380CC4-5D6E-409C-BE32-E72D297353CC}">
              <c16:uniqueId val="{00000001-BD76-420A-BC84-0F1F670B872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21968687"/>
        <c:axId val="446596959"/>
      </c:barChart>
      <c:catAx>
        <c:axId val="5219686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cap="none" baseline="0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596959"/>
        <c:crosses val="autoZero"/>
        <c:auto val="1"/>
        <c:lblAlgn val="ctr"/>
        <c:lblOffset val="100"/>
        <c:noMultiLvlLbl val="0"/>
      </c:catAx>
      <c:valAx>
        <c:axId val="446596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cap="none" baseline="0"/>
                  <a:t>Tot #Inspections Completed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968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trlProps/ctrlProp1.xml><?xml version="1.0" encoding="utf-8"?>
<formControlPr xmlns="http://schemas.microsoft.com/office/spreadsheetml/2009/9/main" objectType="CheckBox" checked="Checked" fmlaLink="Support!$L$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checked="Checked" firstButton="1" fmlaLink="'Support (2)'!$T$4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CheckBox" fmlaLink="Support!$L$2" lockText="1" noThreeD="1"/>
</file>

<file path=xl/ctrlProps/ctrlProp20.xml><?xml version="1.0" encoding="utf-8"?>
<formControlPr xmlns="http://schemas.microsoft.com/office/spreadsheetml/2009/9/main" objectType="GBox"/>
</file>

<file path=xl/ctrlProps/ctrlProp21.xml><?xml version="1.0" encoding="utf-8"?>
<formControlPr xmlns="http://schemas.microsoft.com/office/spreadsheetml/2009/9/main" objectType="Radio" checked="Checked" firstButton="1" fmlaLink="'Support (2)'!$T$4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GBox"/>
</file>

<file path=xl/ctrlProps/ctrlProp28.xml><?xml version="1.0" encoding="utf-8"?>
<formControlPr xmlns="http://schemas.microsoft.com/office/spreadsheetml/2009/9/main" objectType="Radio" checked="Checked" firstButton="1" fmlaLink="'Support (2)'!$T$4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CheckBox" fmlaLink="Support!$L$3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GBox"/>
</file>

<file path=xl/ctrlProps/ctrlProp35.xml><?xml version="1.0" encoding="utf-8"?>
<formControlPr xmlns="http://schemas.microsoft.com/office/spreadsheetml/2009/9/main" objectType="Radio" checked="Checked" firstButton="1" fmlaLink="'Support (2)'!$T$4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fmlaLink="Support!$L$4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GBox"/>
</file>

<file path=xl/ctrlProps/ctrlProp5.xml><?xml version="1.0" encoding="utf-8"?>
<formControlPr xmlns="http://schemas.microsoft.com/office/spreadsheetml/2009/9/main" objectType="CheckBox" fmlaLink="Support!$L$5" lockText="1" noThreeD="1"/>
</file>

<file path=xl/ctrlProps/ctrlProp6.xml><?xml version="1.0" encoding="utf-8"?>
<formControlPr xmlns="http://schemas.microsoft.com/office/spreadsheetml/2009/9/main" objectType="CheckBox" fmlaLink="Support!$L$6" lockText="1" noThreeD="1"/>
</file>

<file path=xl/ctrlProps/ctrlProp7.xml><?xml version="1.0" encoding="utf-8"?>
<formControlPr xmlns="http://schemas.microsoft.com/office/spreadsheetml/2009/9/main" objectType="Radio" checked="Checked" firstButton="1" fmlaLink="Support!$M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4" Type="http://schemas.openxmlformats.org/officeDocument/2006/relationships/chart" Target="../charts/chart2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535305</xdr:colOff>
      <xdr:row>14</xdr:row>
      <xdr:rowOff>160972</xdr:rowOff>
    </xdr:from>
    <xdr:to>
      <xdr:col>14</xdr:col>
      <xdr:colOff>499110</xdr:colOff>
      <xdr:row>37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861060</xdr:colOff>
      <xdr:row>45</xdr:row>
      <xdr:rowOff>99060</xdr:rowOff>
    </xdr:from>
    <xdr:to>
      <xdr:col>10</xdr:col>
      <xdr:colOff>22860</xdr:colOff>
      <xdr:row>60</xdr:row>
      <xdr:rowOff>99060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5</xdr:row>
          <xdr:rowOff>161925</xdr:rowOff>
        </xdr:from>
        <xdr:to>
          <xdr:col>7</xdr:col>
          <xdr:colOff>76200</xdr:colOff>
          <xdr:row>7</xdr:row>
          <xdr:rowOff>38100</xdr:rowOff>
        </xdr:to>
        <xdr:sp macro="" textlink="">
          <xdr:nvSpPr>
            <xdr:cNvPr id="29697" name="Option Button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D2BB3A7-6845-4E8D-BCFE-74BC819F28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 cap="flat" cmpd="sng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Permits Issued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5</xdr:row>
          <xdr:rowOff>161925</xdr:rowOff>
        </xdr:from>
        <xdr:to>
          <xdr:col>8</xdr:col>
          <xdr:colOff>491490</xdr:colOff>
          <xdr:row>7</xdr:row>
          <xdr:rowOff>34290</xdr:rowOff>
        </xdr:to>
        <xdr:sp macro="" textlink="">
          <xdr:nvSpPr>
            <xdr:cNvPr id="29698" name="Option Button 2" hidden="1">
              <a:extLst>
                <a:ext uri="{63B3BB69-23CF-44E3-9099-C40C66FF867C}">
                  <a14:compatExt spid="_x0000_s29698"/>
                </a:ext>
                <a:ext uri="{FF2B5EF4-FFF2-40B4-BE49-F238E27FC236}">
                  <a16:creationId xmlns:a16="http://schemas.microsoft.com/office/drawing/2014/main" id="{BBA859E0-D1B1-4505-A92F-9299FBC146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Inspections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5</xdr:row>
          <xdr:rowOff>171450</xdr:rowOff>
        </xdr:from>
        <xdr:to>
          <xdr:col>9</xdr:col>
          <xdr:colOff>156210</xdr:colOff>
          <xdr:row>7</xdr:row>
          <xdr:rowOff>38100</xdr:rowOff>
        </xdr:to>
        <xdr:sp macro="" textlink="">
          <xdr:nvSpPr>
            <xdr:cNvPr id="29699" name="Option Button 3" hidden="1">
              <a:extLst>
                <a:ext uri="{63B3BB69-23CF-44E3-9099-C40C66FF867C}">
                  <a14:compatExt spid="_x0000_s29699"/>
                </a:ext>
                <a:ext uri="{FF2B5EF4-FFF2-40B4-BE49-F238E27FC236}">
                  <a16:creationId xmlns:a16="http://schemas.microsoft.com/office/drawing/2014/main" id="{F1542FE8-9EB3-430E-834D-53B5AE736D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CO's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5</xdr:row>
          <xdr:rowOff>180975</xdr:rowOff>
        </xdr:from>
        <xdr:to>
          <xdr:col>11</xdr:col>
          <xdr:colOff>118110</xdr:colOff>
          <xdr:row>7</xdr:row>
          <xdr:rowOff>41910</xdr:rowOff>
        </xdr:to>
        <xdr:sp macro="" textlink="">
          <xdr:nvSpPr>
            <xdr:cNvPr id="29700" name="Option Button 4" hidden="1">
              <a:extLst>
                <a:ext uri="{63B3BB69-23CF-44E3-9099-C40C66FF867C}">
                  <a14:compatExt spid="_x0000_s29700"/>
                </a:ext>
                <a:ext uri="{FF2B5EF4-FFF2-40B4-BE49-F238E27FC236}">
                  <a16:creationId xmlns:a16="http://schemas.microsoft.com/office/drawing/2014/main" id="{4C180288-4160-4BD1-AC20-6E8F817000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Res Plans Reviewed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5</xdr:row>
          <xdr:rowOff>180975</xdr:rowOff>
        </xdr:from>
        <xdr:to>
          <xdr:col>13</xdr:col>
          <xdr:colOff>194310</xdr:colOff>
          <xdr:row>7</xdr:row>
          <xdr:rowOff>41910</xdr:rowOff>
        </xdr:to>
        <xdr:sp macro="" textlink="">
          <xdr:nvSpPr>
            <xdr:cNvPr id="29701" name="Option Button 5" hidden="1">
              <a:extLst>
                <a:ext uri="{63B3BB69-23CF-44E3-9099-C40C66FF867C}">
                  <a14:compatExt spid="_x0000_s29701"/>
                </a:ext>
                <a:ext uri="{FF2B5EF4-FFF2-40B4-BE49-F238E27FC236}">
                  <a16:creationId xmlns:a16="http://schemas.microsoft.com/office/drawing/2014/main" id="{8A7FF900-D702-4D0C-9F89-8609402D6C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Comm Plans Reviewed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285750</xdr:colOff>
          <xdr:row>6</xdr:row>
          <xdr:rowOff>0</xdr:rowOff>
        </xdr:from>
        <xdr:to>
          <xdr:col>14</xdr:col>
          <xdr:colOff>461010</xdr:colOff>
          <xdr:row>7</xdr:row>
          <xdr:rowOff>72390</xdr:rowOff>
        </xdr:to>
        <xdr:sp macro="" textlink="">
          <xdr:nvSpPr>
            <xdr:cNvPr id="29702" name="Option Button 6" hidden="1">
              <a:extLst>
                <a:ext uri="{63B3BB69-23CF-44E3-9099-C40C66FF867C}">
                  <a14:compatExt spid="_x0000_s29702"/>
                </a:ext>
                <a:ext uri="{FF2B5EF4-FFF2-40B4-BE49-F238E27FC236}">
                  <a16:creationId xmlns:a16="http://schemas.microsoft.com/office/drawing/2014/main" id="{BDEE7C84-4710-4D8C-B3A4-00213779D8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Res Finals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171450</xdr:rowOff>
        </xdr:from>
        <xdr:to>
          <xdr:col>15</xdr:col>
          <xdr:colOff>3810</xdr:colOff>
          <xdr:row>8</xdr:row>
          <xdr:rowOff>41910</xdr:rowOff>
        </xdr:to>
        <xdr:sp macro="" textlink="">
          <xdr:nvSpPr>
            <xdr:cNvPr id="29703" name="Group Box 7" hidden="1">
              <a:extLst>
                <a:ext uri="{63B3BB69-23CF-44E3-9099-C40C66FF867C}">
                  <a14:compatExt spid="_x0000_s29703"/>
                </a:ext>
                <a:ext uri="{FF2B5EF4-FFF2-40B4-BE49-F238E27FC236}">
                  <a16:creationId xmlns:a16="http://schemas.microsoft.com/office/drawing/2014/main" id="{47ABF785-B037-4DF2-BCD5-C1746B98C8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Total Number of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3810</xdr:colOff>
      <xdr:row>8</xdr:row>
      <xdr:rowOff>62865</xdr:rowOff>
    </xdr:from>
    <xdr:to>
      <xdr:col>15</xdr:col>
      <xdr:colOff>22860</xdr:colOff>
      <xdr:row>23</xdr:row>
      <xdr:rowOff>100965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57A30E2-6B89-434F-9B46-0EB3074349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24</xdr:row>
      <xdr:rowOff>135254</xdr:rowOff>
    </xdr:from>
    <xdr:to>
      <xdr:col>15</xdr:col>
      <xdr:colOff>0</xdr:colOff>
      <xdr:row>41</xdr:row>
      <xdr:rowOff>99059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E931DCF4-82FE-4B15-8A2D-7368844D6E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198120</xdr:colOff>
      <xdr:row>24</xdr:row>
      <xdr:rowOff>175260</xdr:rowOff>
    </xdr:from>
    <xdr:to>
      <xdr:col>9</xdr:col>
      <xdr:colOff>116205</xdr:colOff>
      <xdr:row>27</xdr:row>
      <xdr:rowOff>108585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DFC249FF-CC88-47F8-ABCA-8468BDC668BD}"/>
            </a:ext>
          </a:extLst>
        </xdr:cNvPr>
        <xdr:cNvSpPr txBox="1"/>
      </xdr:nvSpPr>
      <xdr:spPr>
        <a:xfrm>
          <a:off x="3246120" y="4747260"/>
          <a:ext cx="2356485" cy="50482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100" b="1">
              <a:solidFill>
                <a:schemeClr val="bg1"/>
              </a:solidFill>
            </a:rPr>
            <a:t>Monthly Data Spread Over Last Year </a:t>
          </a:r>
          <a:r>
            <a:rPr lang="en-US" sz="1100" b="1" baseline="0">
              <a:solidFill>
                <a:schemeClr val="bg1"/>
              </a:solidFill>
            </a:rPr>
            <a:t> </a:t>
          </a:r>
        </a:p>
        <a:p>
          <a:r>
            <a:rPr lang="en-US" sz="1100" b="1" baseline="0">
              <a:solidFill>
                <a:schemeClr val="bg1"/>
              </a:solidFill>
            </a:rPr>
            <a:t>April 2020 - April 2021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0.07199</cdr:x>
      <cdr:y>0.00789</cdr:y>
    </cdr:from>
    <cdr:to>
      <cdr:x>0.45884</cdr:x>
      <cdr:y>0.18289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2D77C4A-D127-4E1A-992B-C37626E1A46C}"/>
            </a:ext>
          </a:extLst>
        </cdr:cNvPr>
        <cdr:cNvSpPr txBox="1"/>
      </cdr:nvSpPr>
      <cdr:spPr>
        <a:xfrm xmlns:a="http://schemas.openxmlformats.org/drawingml/2006/main">
          <a:off x="438150" y="22860"/>
          <a:ext cx="2354580" cy="506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>
              <a:solidFill>
                <a:schemeClr val="bg1"/>
              </a:solidFill>
            </a:rPr>
            <a:t>This Month vs Last Year </a:t>
          </a:r>
          <a:r>
            <a:rPr lang="en-US" sz="1100" b="1" baseline="0">
              <a:solidFill>
                <a:schemeClr val="bg1"/>
              </a:solidFill>
            </a:rPr>
            <a:t> Same month</a:t>
          </a:r>
        </a:p>
        <a:p xmlns:a="http://schemas.openxmlformats.org/drawingml/2006/main">
          <a:r>
            <a:rPr lang="en-US" sz="1100" b="1" baseline="0">
              <a:solidFill>
                <a:schemeClr val="bg1"/>
              </a:solidFill>
            </a:rPr>
            <a:t>April 2020 vs April 2021</a:t>
          </a:r>
          <a:endParaRPr lang="en-US" sz="1100" b="1">
            <a:solidFill>
              <a:schemeClr val="bg1"/>
            </a:solidFill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5</xdr:row>
          <xdr:rowOff>161925</xdr:rowOff>
        </xdr:from>
        <xdr:to>
          <xdr:col>7</xdr:col>
          <xdr:colOff>76200</xdr:colOff>
          <xdr:row>7</xdr:row>
          <xdr:rowOff>38100</xdr:rowOff>
        </xdr:to>
        <xdr:sp macro="" textlink="">
          <xdr:nvSpPr>
            <xdr:cNvPr id="30721" name="Option Button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861418FA-0B46-47CA-BC9F-F87D196143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 cap="flat" cmpd="sng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Permits Issued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5</xdr:row>
          <xdr:rowOff>161925</xdr:rowOff>
        </xdr:from>
        <xdr:to>
          <xdr:col>8</xdr:col>
          <xdr:colOff>491490</xdr:colOff>
          <xdr:row>7</xdr:row>
          <xdr:rowOff>34290</xdr:rowOff>
        </xdr:to>
        <xdr:sp macro="" textlink="">
          <xdr:nvSpPr>
            <xdr:cNvPr id="30722" name="Option Button 2" hidden="1">
              <a:extLst>
                <a:ext uri="{63B3BB69-23CF-44E3-9099-C40C66FF867C}">
                  <a14:compatExt spid="_x0000_s30722"/>
                </a:ext>
                <a:ext uri="{FF2B5EF4-FFF2-40B4-BE49-F238E27FC236}">
                  <a16:creationId xmlns:a16="http://schemas.microsoft.com/office/drawing/2014/main" id="{65EA73BE-8CF7-4FA7-A21F-EF669CC04C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Inspections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5</xdr:row>
          <xdr:rowOff>171450</xdr:rowOff>
        </xdr:from>
        <xdr:to>
          <xdr:col>9</xdr:col>
          <xdr:colOff>156210</xdr:colOff>
          <xdr:row>7</xdr:row>
          <xdr:rowOff>38100</xdr:rowOff>
        </xdr:to>
        <xdr:sp macro="" textlink="">
          <xdr:nvSpPr>
            <xdr:cNvPr id="30723" name="Option Button 3" hidden="1">
              <a:extLst>
                <a:ext uri="{63B3BB69-23CF-44E3-9099-C40C66FF867C}">
                  <a14:compatExt spid="_x0000_s30723"/>
                </a:ext>
                <a:ext uri="{FF2B5EF4-FFF2-40B4-BE49-F238E27FC236}">
                  <a16:creationId xmlns:a16="http://schemas.microsoft.com/office/drawing/2014/main" id="{DCCF5CB0-D5AB-4A3D-BBCC-45FA0A5532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CO's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5</xdr:row>
          <xdr:rowOff>180975</xdr:rowOff>
        </xdr:from>
        <xdr:to>
          <xdr:col>11</xdr:col>
          <xdr:colOff>118110</xdr:colOff>
          <xdr:row>7</xdr:row>
          <xdr:rowOff>41910</xdr:rowOff>
        </xdr:to>
        <xdr:sp macro="" textlink="">
          <xdr:nvSpPr>
            <xdr:cNvPr id="30724" name="Option Button 4" hidden="1">
              <a:extLst>
                <a:ext uri="{63B3BB69-23CF-44E3-9099-C40C66FF867C}">
                  <a14:compatExt spid="_x0000_s30724"/>
                </a:ext>
                <a:ext uri="{FF2B5EF4-FFF2-40B4-BE49-F238E27FC236}">
                  <a16:creationId xmlns:a16="http://schemas.microsoft.com/office/drawing/2014/main" id="{749F394B-ACFF-411D-B380-42BD1398BC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Res Plans Reviewed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</xdr:colOff>
          <xdr:row>5</xdr:row>
          <xdr:rowOff>0</xdr:rowOff>
        </xdr:from>
        <xdr:to>
          <xdr:col>15</xdr:col>
          <xdr:colOff>3810</xdr:colOff>
          <xdr:row>8</xdr:row>
          <xdr:rowOff>78105</xdr:rowOff>
        </xdr:to>
        <xdr:sp macro="" textlink="">
          <xdr:nvSpPr>
            <xdr:cNvPr id="30727" name="Group Box 7" hidden="1">
              <a:extLst>
                <a:ext uri="{63B3BB69-23CF-44E3-9099-C40C66FF867C}">
                  <a14:compatExt spid="_x0000_s30727"/>
                </a:ext>
                <a:ext uri="{FF2B5EF4-FFF2-40B4-BE49-F238E27FC236}">
                  <a16:creationId xmlns:a16="http://schemas.microsoft.com/office/drawing/2014/main" id="{4ED17584-6CB1-4C02-8749-EFB3138DB5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Total Number of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5</xdr:row>
          <xdr:rowOff>180975</xdr:rowOff>
        </xdr:from>
        <xdr:to>
          <xdr:col>13</xdr:col>
          <xdr:colOff>194310</xdr:colOff>
          <xdr:row>7</xdr:row>
          <xdr:rowOff>41910</xdr:rowOff>
        </xdr:to>
        <xdr:sp macro="" textlink="">
          <xdr:nvSpPr>
            <xdr:cNvPr id="30725" name="Option Button 5" hidden="1">
              <a:extLst>
                <a:ext uri="{63B3BB69-23CF-44E3-9099-C40C66FF867C}">
                  <a14:compatExt spid="_x0000_s30725"/>
                </a:ext>
                <a:ext uri="{FF2B5EF4-FFF2-40B4-BE49-F238E27FC236}">
                  <a16:creationId xmlns:a16="http://schemas.microsoft.com/office/drawing/2014/main" id="{AA8FAEC3-1638-4393-BF67-75D4B5434B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Comm Plans Reviewed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285750</xdr:colOff>
          <xdr:row>6</xdr:row>
          <xdr:rowOff>0</xdr:rowOff>
        </xdr:from>
        <xdr:to>
          <xdr:col>14</xdr:col>
          <xdr:colOff>461010</xdr:colOff>
          <xdr:row>7</xdr:row>
          <xdr:rowOff>72390</xdr:rowOff>
        </xdr:to>
        <xdr:sp macro="" textlink="">
          <xdr:nvSpPr>
            <xdr:cNvPr id="30726" name="Option Button 6" hidden="1">
              <a:extLst>
                <a:ext uri="{63B3BB69-23CF-44E3-9099-C40C66FF867C}">
                  <a14:compatExt spid="_x0000_s30726"/>
                </a:ext>
                <a:ext uri="{FF2B5EF4-FFF2-40B4-BE49-F238E27FC236}">
                  <a16:creationId xmlns:a16="http://schemas.microsoft.com/office/drawing/2014/main" id="{3C623723-BB7D-4439-8867-BDC4A31C67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Res Finals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3810</xdr:colOff>
      <xdr:row>8</xdr:row>
      <xdr:rowOff>62865</xdr:rowOff>
    </xdr:from>
    <xdr:to>
      <xdr:col>15</xdr:col>
      <xdr:colOff>22860</xdr:colOff>
      <xdr:row>23</xdr:row>
      <xdr:rowOff>100965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4DC74C8-709C-4714-AE6B-1B43F78B41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24</xdr:row>
      <xdr:rowOff>135254</xdr:rowOff>
    </xdr:from>
    <xdr:to>
      <xdr:col>15</xdr:col>
      <xdr:colOff>0</xdr:colOff>
      <xdr:row>41</xdr:row>
      <xdr:rowOff>99059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F551FCC-0928-4396-94D8-94017C66BD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198120</xdr:colOff>
      <xdr:row>24</xdr:row>
      <xdr:rowOff>175260</xdr:rowOff>
    </xdr:from>
    <xdr:to>
      <xdr:col>9</xdr:col>
      <xdr:colOff>116205</xdr:colOff>
      <xdr:row>27</xdr:row>
      <xdr:rowOff>108585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2BAFC5D5-6DEE-4DAD-A560-0D080964391F}"/>
            </a:ext>
          </a:extLst>
        </xdr:cNvPr>
        <xdr:cNvSpPr txBox="1"/>
      </xdr:nvSpPr>
      <xdr:spPr>
        <a:xfrm>
          <a:off x="3244215" y="4751070"/>
          <a:ext cx="2358390" cy="50292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100" b="1">
              <a:solidFill>
                <a:schemeClr val="bg1"/>
              </a:solidFill>
            </a:rPr>
            <a:t>Monthly Data Spread Over Last Year </a:t>
          </a:r>
          <a:r>
            <a:rPr lang="en-US" sz="1100" b="1" baseline="0">
              <a:solidFill>
                <a:schemeClr val="bg1"/>
              </a:solidFill>
            </a:rPr>
            <a:t> </a:t>
          </a:r>
        </a:p>
        <a:p>
          <a:r>
            <a:rPr lang="en-US" sz="1100" b="1" baseline="0">
              <a:solidFill>
                <a:schemeClr val="bg1"/>
              </a:solidFill>
            </a:rPr>
            <a:t>April 2020 - April 2021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0.07199</cdr:x>
      <cdr:y>0.00789</cdr:y>
    </cdr:from>
    <cdr:to>
      <cdr:x>0.45884</cdr:x>
      <cdr:y>0.18289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2D77C4A-D127-4E1A-992B-C37626E1A46C}"/>
            </a:ext>
          </a:extLst>
        </cdr:cNvPr>
        <cdr:cNvSpPr txBox="1"/>
      </cdr:nvSpPr>
      <cdr:spPr>
        <a:xfrm xmlns:a="http://schemas.openxmlformats.org/drawingml/2006/main">
          <a:off x="438150" y="22860"/>
          <a:ext cx="2354580" cy="506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>
              <a:solidFill>
                <a:schemeClr val="bg1"/>
              </a:solidFill>
            </a:rPr>
            <a:t>This Month vs Last Year </a:t>
          </a:r>
          <a:r>
            <a:rPr lang="en-US" sz="1100" b="1" baseline="0">
              <a:solidFill>
                <a:schemeClr val="bg1"/>
              </a:solidFill>
            </a:rPr>
            <a:t> Same month</a:t>
          </a:r>
        </a:p>
        <a:p xmlns:a="http://schemas.openxmlformats.org/drawingml/2006/main">
          <a:r>
            <a:rPr lang="en-US" sz="1100" b="1" baseline="0">
              <a:solidFill>
                <a:schemeClr val="bg1"/>
              </a:solidFill>
            </a:rPr>
            <a:t>April 2020 vs April 2021</a:t>
          </a:r>
          <a:endParaRPr lang="en-US" sz="1100" b="1">
            <a:solidFill>
              <a:schemeClr val="bg1"/>
            </a:solidFill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5</xdr:row>
          <xdr:rowOff>161925</xdr:rowOff>
        </xdr:from>
        <xdr:to>
          <xdr:col>7</xdr:col>
          <xdr:colOff>66675</xdr:colOff>
          <xdr:row>7</xdr:row>
          <xdr:rowOff>28575</xdr:rowOff>
        </xdr:to>
        <xdr:sp macro="" textlink="">
          <xdr:nvSpPr>
            <xdr:cNvPr id="15361" name="Option Button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A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Permits Issued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5</xdr:row>
          <xdr:rowOff>161925</xdr:rowOff>
        </xdr:from>
        <xdr:to>
          <xdr:col>8</xdr:col>
          <xdr:colOff>476250</xdr:colOff>
          <xdr:row>7</xdr:row>
          <xdr:rowOff>28575</xdr:rowOff>
        </xdr:to>
        <xdr:sp macro="" textlink="">
          <xdr:nvSpPr>
            <xdr:cNvPr id="15362" name="Option Button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A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Inspections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5</xdr:row>
          <xdr:rowOff>171450</xdr:rowOff>
        </xdr:from>
        <xdr:to>
          <xdr:col>9</xdr:col>
          <xdr:colOff>161925</xdr:colOff>
          <xdr:row>7</xdr:row>
          <xdr:rowOff>38100</xdr:rowOff>
        </xdr:to>
        <xdr:sp macro="" textlink="">
          <xdr:nvSpPr>
            <xdr:cNvPr id="15363" name="Option Button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A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CO's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5</xdr:row>
          <xdr:rowOff>180975</xdr:rowOff>
        </xdr:from>
        <xdr:to>
          <xdr:col>11</xdr:col>
          <xdr:colOff>123825</xdr:colOff>
          <xdr:row>7</xdr:row>
          <xdr:rowOff>47625</xdr:rowOff>
        </xdr:to>
        <xdr:sp macro="" textlink="">
          <xdr:nvSpPr>
            <xdr:cNvPr id="15364" name="Option Button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A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Res Plans Reviewed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5</xdr:row>
          <xdr:rowOff>180975</xdr:rowOff>
        </xdr:from>
        <xdr:to>
          <xdr:col>13</xdr:col>
          <xdr:colOff>200025</xdr:colOff>
          <xdr:row>7</xdr:row>
          <xdr:rowOff>47625</xdr:rowOff>
        </xdr:to>
        <xdr:sp macro="" textlink="">
          <xdr:nvSpPr>
            <xdr:cNvPr id="15365" name="Option Button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A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Comm Plans Reviewed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285750</xdr:colOff>
          <xdr:row>6</xdr:row>
          <xdr:rowOff>0</xdr:rowOff>
        </xdr:from>
        <xdr:to>
          <xdr:col>14</xdr:col>
          <xdr:colOff>466725</xdr:colOff>
          <xdr:row>7</xdr:row>
          <xdr:rowOff>57150</xdr:rowOff>
        </xdr:to>
        <xdr:sp macro="" textlink="">
          <xdr:nvSpPr>
            <xdr:cNvPr id="15366" name="Option Button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A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Res Finals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171450</xdr:rowOff>
        </xdr:from>
        <xdr:to>
          <xdr:col>15</xdr:col>
          <xdr:colOff>9525</xdr:colOff>
          <xdr:row>8</xdr:row>
          <xdr:rowOff>47625</xdr:rowOff>
        </xdr:to>
        <xdr:sp macro="" textlink="">
          <xdr:nvSpPr>
            <xdr:cNvPr id="15367" name="Group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A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Total Number of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0</xdr:colOff>
      <xdr:row>8</xdr:row>
      <xdr:rowOff>180975</xdr:rowOff>
    </xdr:from>
    <xdr:to>
      <xdr:col>14</xdr:col>
      <xdr:colOff>600075</xdr:colOff>
      <xdr:row>23</xdr:row>
      <xdr:rowOff>66675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3</xdr:row>
      <xdr:rowOff>76200</xdr:rowOff>
    </xdr:from>
    <xdr:to>
      <xdr:col>14</xdr:col>
      <xdr:colOff>123825</xdr:colOff>
      <xdr:row>20</xdr:row>
      <xdr:rowOff>109538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3162300" y="647700"/>
          <a:ext cx="5494020" cy="3271838"/>
          <a:chOff x="3162300" y="647700"/>
          <a:chExt cx="5495925" cy="3271838"/>
        </a:xfrm>
      </xdr:grpSpPr>
      <xdr:sp macro="" textlink="">
        <xdr:nvSpPr>
          <xdr:cNvPr id="2" name="Rectangle 1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SpPr/>
        </xdr:nvSpPr>
        <xdr:spPr>
          <a:xfrm>
            <a:off x="3162300" y="647700"/>
            <a:ext cx="5257800" cy="390525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65" name="Check Box 1" hidden="1">
                <a:extLst>
                  <a:ext uri="{63B3BB69-23CF-44E3-9099-C40C66FF867C}">
                    <a14:compatExt spid="_x0000_s11265"/>
                  </a:ext>
                  <a:ext uri="{FF2B5EF4-FFF2-40B4-BE49-F238E27FC236}">
                    <a16:creationId xmlns:a16="http://schemas.microsoft.com/office/drawing/2014/main" id="{00000000-0008-0000-0100-0000012C0000}"/>
                  </a:ext>
                </a:extLst>
              </xdr:cNvPr>
              <xdr:cNvSpPr/>
            </xdr:nvSpPr>
            <xdr:spPr bwMode="auto">
              <a:xfrm>
                <a:off x="3219450" y="714375"/>
                <a:ext cx="96202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Permits Issued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66" name="Check Box 2" hidden="1">
                <a:extLst>
                  <a:ext uri="{63B3BB69-23CF-44E3-9099-C40C66FF867C}">
                    <a14:compatExt spid="_x0000_s11266"/>
                  </a:ext>
                  <a:ext uri="{FF2B5EF4-FFF2-40B4-BE49-F238E27FC236}">
                    <a16:creationId xmlns:a16="http://schemas.microsoft.com/office/drawing/2014/main" id="{00000000-0008-0000-0100-0000022C0000}"/>
                  </a:ext>
                </a:extLst>
              </xdr:cNvPr>
              <xdr:cNvSpPr/>
            </xdr:nvSpPr>
            <xdr:spPr bwMode="auto">
              <a:xfrm>
                <a:off x="4152900" y="704850"/>
                <a:ext cx="8763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Inspections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67" name="Check Box 3" hidden="1">
                <a:extLst>
                  <a:ext uri="{63B3BB69-23CF-44E3-9099-C40C66FF867C}">
                    <a14:compatExt spid="_x0000_s11267"/>
                  </a:ext>
                  <a:ext uri="{FF2B5EF4-FFF2-40B4-BE49-F238E27FC236}">
                    <a16:creationId xmlns:a16="http://schemas.microsoft.com/office/drawing/2014/main" id="{00000000-0008-0000-0100-0000032C0000}"/>
                  </a:ext>
                </a:extLst>
              </xdr:cNvPr>
              <xdr:cNvSpPr/>
            </xdr:nvSpPr>
            <xdr:spPr bwMode="auto">
              <a:xfrm>
                <a:off x="4953000" y="714375"/>
                <a:ext cx="5238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CO's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68" name="Check Box 4" hidden="1">
                <a:extLst>
                  <a:ext uri="{63B3BB69-23CF-44E3-9099-C40C66FF867C}">
                    <a14:compatExt spid="_x0000_s11268"/>
                  </a:ext>
                  <a:ext uri="{FF2B5EF4-FFF2-40B4-BE49-F238E27FC236}">
                    <a16:creationId xmlns:a16="http://schemas.microsoft.com/office/drawing/2014/main" id="{00000000-0008-0000-0100-0000042C0000}"/>
                  </a:ext>
                </a:extLst>
              </xdr:cNvPr>
              <xdr:cNvSpPr/>
            </xdr:nvSpPr>
            <xdr:spPr bwMode="auto">
              <a:xfrm>
                <a:off x="5457825" y="714375"/>
                <a:ext cx="990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Res Plan Reviews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69" name="Check Box 5" hidden="1">
                <a:extLst>
                  <a:ext uri="{63B3BB69-23CF-44E3-9099-C40C66FF867C}">
                    <a14:compatExt spid="_x0000_s11269"/>
                  </a:ext>
                  <a:ext uri="{FF2B5EF4-FFF2-40B4-BE49-F238E27FC236}">
                    <a16:creationId xmlns:a16="http://schemas.microsoft.com/office/drawing/2014/main" id="{00000000-0008-0000-0100-0000052C0000}"/>
                  </a:ext>
                </a:extLst>
              </xdr:cNvPr>
              <xdr:cNvSpPr/>
            </xdr:nvSpPr>
            <xdr:spPr bwMode="auto">
              <a:xfrm>
                <a:off x="6562725" y="714375"/>
                <a:ext cx="990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Com Plan Reviews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70" name="Check Box 6" hidden="1">
                <a:extLst>
                  <a:ext uri="{63B3BB69-23CF-44E3-9099-C40C66FF867C}">
                    <a14:compatExt spid="_x0000_s11270"/>
                  </a:ext>
                  <a:ext uri="{FF2B5EF4-FFF2-40B4-BE49-F238E27FC236}">
                    <a16:creationId xmlns:a16="http://schemas.microsoft.com/office/drawing/2014/main" id="{00000000-0008-0000-0100-0000062C0000}"/>
                  </a:ext>
                </a:extLst>
              </xdr:cNvPr>
              <xdr:cNvSpPr/>
            </xdr:nvSpPr>
            <xdr:spPr bwMode="auto">
              <a:xfrm>
                <a:off x="7667625" y="723900"/>
                <a:ext cx="990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Res Finals</a:t>
                </a:r>
              </a:p>
            </xdr:txBody>
          </xdr:sp>
        </mc:Choice>
        <mc:Fallback/>
      </mc:AlternateContent>
      <xdr:graphicFrame macro="">
        <xdr:nvGraphicFramePr>
          <xdr:cNvPr id="8" name="Chart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GraphicFramePr>
            <a:graphicFrameLocks/>
          </xdr:cNvGraphicFramePr>
        </xdr:nvGraphicFramePr>
        <xdr:xfrm>
          <a:off x="3162301" y="1047750"/>
          <a:ext cx="5248274" cy="287178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6</xdr:row>
          <xdr:rowOff>0</xdr:rowOff>
        </xdr:from>
        <xdr:to>
          <xdr:col>7</xdr:col>
          <xdr:colOff>371475</xdr:colOff>
          <xdr:row>7</xdr:row>
          <xdr:rowOff>57150</xdr:rowOff>
        </xdr:to>
        <xdr:sp macro="" textlink="">
          <xdr:nvSpPr>
            <xdr:cNvPr id="5130" name="Option Button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2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Permits Issued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6</xdr:row>
          <xdr:rowOff>0</xdr:rowOff>
        </xdr:from>
        <xdr:to>
          <xdr:col>9</xdr:col>
          <xdr:colOff>219075</xdr:colOff>
          <xdr:row>7</xdr:row>
          <xdr:rowOff>57150</xdr:rowOff>
        </xdr:to>
        <xdr:sp macro="" textlink="">
          <xdr:nvSpPr>
            <xdr:cNvPr id="5131" name="Option Button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2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Inspections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6</xdr:row>
          <xdr:rowOff>0</xdr:rowOff>
        </xdr:from>
        <xdr:to>
          <xdr:col>10</xdr:col>
          <xdr:colOff>104775</xdr:colOff>
          <xdr:row>7</xdr:row>
          <xdr:rowOff>57150</xdr:rowOff>
        </xdr:to>
        <xdr:sp macro="" textlink="">
          <xdr:nvSpPr>
            <xdr:cNvPr id="5132" name="Option Button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2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CO's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6</xdr:row>
          <xdr:rowOff>0</xdr:rowOff>
        </xdr:from>
        <xdr:to>
          <xdr:col>12</xdr:col>
          <xdr:colOff>47625</xdr:colOff>
          <xdr:row>7</xdr:row>
          <xdr:rowOff>57150</xdr:rowOff>
        </xdr:to>
        <xdr:sp macro="" textlink="">
          <xdr:nvSpPr>
            <xdr:cNvPr id="5133" name="Option Button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2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Res Plans Reviewed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</xdr:row>
          <xdr:rowOff>0</xdr:rowOff>
        </xdr:from>
        <xdr:to>
          <xdr:col>14</xdr:col>
          <xdr:colOff>66675</xdr:colOff>
          <xdr:row>7</xdr:row>
          <xdr:rowOff>57150</xdr:rowOff>
        </xdr:to>
        <xdr:sp macro="" textlink="">
          <xdr:nvSpPr>
            <xdr:cNvPr id="5134" name="Option Button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2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Comm Plans Reviewed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6</xdr:row>
          <xdr:rowOff>0</xdr:rowOff>
        </xdr:from>
        <xdr:to>
          <xdr:col>15</xdr:col>
          <xdr:colOff>209550</xdr:colOff>
          <xdr:row>7</xdr:row>
          <xdr:rowOff>57150</xdr:rowOff>
        </xdr:to>
        <xdr:sp macro="" textlink="">
          <xdr:nvSpPr>
            <xdr:cNvPr id="5135" name="Option Button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2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Res Finals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4</xdr:row>
          <xdr:rowOff>123825</xdr:rowOff>
        </xdr:from>
        <xdr:to>
          <xdr:col>16</xdr:col>
          <xdr:colOff>85725</xdr:colOff>
          <xdr:row>8</xdr:row>
          <xdr:rowOff>0</xdr:rowOff>
        </xdr:to>
        <xdr:sp macro="" textlink="">
          <xdr:nvSpPr>
            <xdr:cNvPr id="5136" name="Group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2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Total Number of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586740</xdr:colOff>
      <xdr:row>9</xdr:row>
      <xdr:rowOff>119062</xdr:rowOff>
    </xdr:from>
    <xdr:to>
      <xdr:col>15</xdr:col>
      <xdr:colOff>57150</xdr:colOff>
      <xdr:row>24</xdr:row>
      <xdr:rowOff>4762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171450</xdr:colOff>
      <xdr:row>14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602603</xdr:colOff>
      <xdr:row>16</xdr:row>
      <xdr:rowOff>190694</xdr:rowOff>
    </xdr:from>
    <xdr:to>
      <xdr:col>19</xdr:col>
      <xdr:colOff>47432</xdr:colOff>
      <xdr:row>31</xdr:row>
      <xdr:rowOff>85919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34</xdr:row>
      <xdr:rowOff>0</xdr:rowOff>
    </xdr:from>
    <xdr:to>
      <xdr:col>16</xdr:col>
      <xdr:colOff>400051</xdr:colOff>
      <xdr:row>48</xdr:row>
      <xdr:rowOff>128588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34</xdr:row>
      <xdr:rowOff>0</xdr:rowOff>
    </xdr:from>
    <xdr:to>
      <xdr:col>8</xdr:col>
      <xdr:colOff>104774</xdr:colOff>
      <xdr:row>48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9719</xdr:colOff>
      <xdr:row>0</xdr:row>
      <xdr:rowOff>9719</xdr:rowOff>
    </xdr:from>
    <xdr:to>
      <xdr:col>19</xdr:col>
      <xdr:colOff>291582</xdr:colOff>
      <xdr:row>14</xdr:row>
      <xdr:rowOff>31490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17</xdr:row>
      <xdr:rowOff>0</xdr:rowOff>
    </xdr:from>
    <xdr:to>
      <xdr:col>6</xdr:col>
      <xdr:colOff>602601</xdr:colOff>
      <xdr:row>31</xdr:row>
      <xdr:rowOff>21772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505408</xdr:colOff>
      <xdr:row>15</xdr:row>
      <xdr:rowOff>116632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602603</xdr:colOff>
      <xdr:row>16</xdr:row>
      <xdr:rowOff>190694</xdr:rowOff>
    </xdr:from>
    <xdr:to>
      <xdr:col>19</xdr:col>
      <xdr:colOff>47432</xdr:colOff>
      <xdr:row>31</xdr:row>
      <xdr:rowOff>85919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606489</xdr:colOff>
      <xdr:row>34</xdr:row>
      <xdr:rowOff>0</xdr:rowOff>
    </xdr:from>
    <xdr:to>
      <xdr:col>17</xdr:col>
      <xdr:colOff>209937</xdr:colOff>
      <xdr:row>48</xdr:row>
      <xdr:rowOff>128588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34</xdr:row>
      <xdr:rowOff>0</xdr:rowOff>
    </xdr:from>
    <xdr:to>
      <xdr:col>8</xdr:col>
      <xdr:colOff>373224</xdr:colOff>
      <xdr:row>48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9719</xdr:colOff>
      <xdr:row>0</xdr:row>
      <xdr:rowOff>9719</xdr:rowOff>
    </xdr:from>
    <xdr:to>
      <xdr:col>19</xdr:col>
      <xdr:colOff>291582</xdr:colOff>
      <xdr:row>14</xdr:row>
      <xdr:rowOff>31490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17</xdr:row>
      <xdr:rowOff>0</xdr:rowOff>
    </xdr:from>
    <xdr:to>
      <xdr:col>8</xdr:col>
      <xdr:colOff>178836</xdr:colOff>
      <xdr:row>31</xdr:row>
      <xdr:rowOff>21772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505408</xdr:colOff>
      <xdr:row>15</xdr:row>
      <xdr:rowOff>116632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602603</xdr:colOff>
      <xdr:row>16</xdr:row>
      <xdr:rowOff>190694</xdr:rowOff>
    </xdr:from>
    <xdr:to>
      <xdr:col>19</xdr:col>
      <xdr:colOff>47432</xdr:colOff>
      <xdr:row>31</xdr:row>
      <xdr:rowOff>85919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606489</xdr:colOff>
      <xdr:row>34</xdr:row>
      <xdr:rowOff>0</xdr:rowOff>
    </xdr:from>
    <xdr:to>
      <xdr:col>17</xdr:col>
      <xdr:colOff>209937</xdr:colOff>
      <xdr:row>48</xdr:row>
      <xdr:rowOff>128588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34</xdr:row>
      <xdr:rowOff>0</xdr:rowOff>
    </xdr:from>
    <xdr:to>
      <xdr:col>8</xdr:col>
      <xdr:colOff>373224</xdr:colOff>
      <xdr:row>48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9719</xdr:colOff>
      <xdr:row>0</xdr:row>
      <xdr:rowOff>9719</xdr:rowOff>
    </xdr:from>
    <xdr:to>
      <xdr:col>19</xdr:col>
      <xdr:colOff>291582</xdr:colOff>
      <xdr:row>14</xdr:row>
      <xdr:rowOff>31490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17</xdr:row>
      <xdr:rowOff>0</xdr:rowOff>
    </xdr:from>
    <xdr:to>
      <xdr:col>8</xdr:col>
      <xdr:colOff>178836</xdr:colOff>
      <xdr:row>31</xdr:row>
      <xdr:rowOff>21772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70485</xdr:colOff>
      <xdr:row>34</xdr:row>
      <xdr:rowOff>33337</xdr:rowOff>
    </xdr:from>
    <xdr:to>
      <xdr:col>21</xdr:col>
      <xdr:colOff>7620</xdr:colOff>
      <xdr:row>52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845820</xdr:colOff>
      <xdr:row>45</xdr:row>
      <xdr:rowOff>43815</xdr:rowOff>
    </xdr:from>
    <xdr:to>
      <xdr:col>8</xdr:col>
      <xdr:colOff>1285875</xdr:colOff>
      <xdr:row>66</xdr:row>
      <xdr:rowOff>43815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219075</xdr:colOff>
      <xdr:row>52</xdr:row>
      <xdr:rowOff>109537</xdr:rowOff>
    </xdr:from>
    <xdr:to>
      <xdr:col>17</xdr:col>
      <xdr:colOff>1419225</xdr:colOff>
      <xdr:row>66</xdr:row>
      <xdr:rowOff>185737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214312</xdr:colOff>
      <xdr:row>10</xdr:row>
      <xdr:rowOff>61912</xdr:rowOff>
    </xdr:from>
    <xdr:to>
      <xdr:col>17</xdr:col>
      <xdr:colOff>1414462</xdr:colOff>
      <xdr:row>22</xdr:row>
      <xdr:rowOff>138112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5</xdr:row>
          <xdr:rowOff>161925</xdr:rowOff>
        </xdr:from>
        <xdr:to>
          <xdr:col>7</xdr:col>
          <xdr:colOff>72390</xdr:colOff>
          <xdr:row>7</xdr:row>
          <xdr:rowOff>34290</xdr:rowOff>
        </xdr:to>
        <xdr:sp macro="" textlink="">
          <xdr:nvSpPr>
            <xdr:cNvPr id="23553" name="Option Button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9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Permits Issued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5</xdr:row>
          <xdr:rowOff>161925</xdr:rowOff>
        </xdr:from>
        <xdr:to>
          <xdr:col>8</xdr:col>
          <xdr:colOff>491490</xdr:colOff>
          <xdr:row>7</xdr:row>
          <xdr:rowOff>34290</xdr:rowOff>
        </xdr:to>
        <xdr:sp macro="" textlink="">
          <xdr:nvSpPr>
            <xdr:cNvPr id="23554" name="Option Button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9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Inspections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5</xdr:row>
          <xdr:rowOff>171450</xdr:rowOff>
        </xdr:from>
        <xdr:to>
          <xdr:col>9</xdr:col>
          <xdr:colOff>156210</xdr:colOff>
          <xdr:row>7</xdr:row>
          <xdr:rowOff>38100</xdr:rowOff>
        </xdr:to>
        <xdr:sp macro="" textlink="">
          <xdr:nvSpPr>
            <xdr:cNvPr id="23555" name="Option Button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9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CO's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5</xdr:row>
          <xdr:rowOff>180975</xdr:rowOff>
        </xdr:from>
        <xdr:to>
          <xdr:col>11</xdr:col>
          <xdr:colOff>118110</xdr:colOff>
          <xdr:row>7</xdr:row>
          <xdr:rowOff>41910</xdr:rowOff>
        </xdr:to>
        <xdr:sp macro="" textlink="">
          <xdr:nvSpPr>
            <xdr:cNvPr id="23556" name="Option Button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9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Res Plans Reviewed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5</xdr:row>
          <xdr:rowOff>180975</xdr:rowOff>
        </xdr:from>
        <xdr:to>
          <xdr:col>13</xdr:col>
          <xdr:colOff>194310</xdr:colOff>
          <xdr:row>7</xdr:row>
          <xdr:rowOff>41910</xdr:rowOff>
        </xdr:to>
        <xdr:sp macro="" textlink="">
          <xdr:nvSpPr>
            <xdr:cNvPr id="23557" name="Option Button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9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Comm Plans Reviewed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285750</xdr:colOff>
          <xdr:row>6</xdr:row>
          <xdr:rowOff>0</xdr:rowOff>
        </xdr:from>
        <xdr:to>
          <xdr:col>14</xdr:col>
          <xdr:colOff>461010</xdr:colOff>
          <xdr:row>7</xdr:row>
          <xdr:rowOff>72390</xdr:rowOff>
        </xdr:to>
        <xdr:sp macro="" textlink="">
          <xdr:nvSpPr>
            <xdr:cNvPr id="23558" name="Option Button 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00000000-0008-0000-0900-00000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Res Finals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171450</xdr:rowOff>
        </xdr:from>
        <xdr:to>
          <xdr:col>15</xdr:col>
          <xdr:colOff>3810</xdr:colOff>
          <xdr:row>8</xdr:row>
          <xdr:rowOff>41910</xdr:rowOff>
        </xdr:to>
        <xdr:sp macro="" textlink="">
          <xdr:nvSpPr>
            <xdr:cNvPr id="23559" name="Group Box 7" hidden="1">
              <a:extLst>
                <a:ext uri="{63B3BB69-23CF-44E3-9099-C40C66FF867C}">
                  <a14:compatExt spid="_x0000_s23559"/>
                </a:ext>
                <a:ext uri="{FF2B5EF4-FFF2-40B4-BE49-F238E27FC236}">
                  <a16:creationId xmlns:a16="http://schemas.microsoft.com/office/drawing/2014/main" id="{00000000-0008-0000-0900-00000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Total Number of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0</xdr:colOff>
      <xdr:row>8</xdr:row>
      <xdr:rowOff>66675</xdr:rowOff>
    </xdr:from>
    <xdr:to>
      <xdr:col>14</xdr:col>
      <xdr:colOff>600075</xdr:colOff>
      <xdr:row>23</xdr:row>
      <xdr:rowOff>66675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502920</xdr:colOff>
      <xdr:row>5</xdr:row>
      <xdr:rowOff>15240</xdr:rowOff>
    </xdr:from>
    <xdr:to>
      <xdr:col>24</xdr:col>
      <xdr:colOff>586740</xdr:colOff>
      <xdr:row>20</xdr:row>
      <xdr:rowOff>53340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0</xdr:rowOff>
    </xdr:from>
    <xdr:to>
      <xdr:col>20</xdr:col>
      <xdr:colOff>598170</xdr:colOff>
      <xdr:row>15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6908941-2D6B-41E7-B04B-4D36BF96BA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18</xdr:row>
      <xdr:rowOff>0</xdr:rowOff>
    </xdr:from>
    <xdr:to>
      <xdr:col>18</xdr:col>
      <xdr:colOff>308610</xdr:colOff>
      <xdr:row>32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A1C0E84-D11E-4064-B0F9-9B93EC4EAF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C041DF1-538E-4B0C-8688-78D2D766EDED}" name="Table43" displayName="Table43" ref="A13:G31" totalsRowShown="0">
  <autoFilter ref="A13:G31" xr:uid="{BFCDE070-DFA3-48F3-8F81-21A265C1902D}"/>
  <tableColumns count="7">
    <tableColumn id="1" xr3:uid="{E6A5CC53-A578-4949-B1CA-DB46469415BD}" name="Date" dataDxfId="3"/>
    <tableColumn id="2" xr3:uid="{1D8726CB-A8EA-4CE7-BAA4-76667A8FD32E}" name="Total Number of Permits Issued">
      <calculatedColumnFormula>IF($M$2=1,Data_Totals!B16,NA())</calculatedColumnFormula>
    </tableColumn>
    <tableColumn id="7" xr3:uid="{2F81697C-B710-4A19-B0EF-E1E3BA4C06C5}" name="Total Number of Inspections Completed">
      <calculatedColumnFormula>IF($M$2=2,Data_Totals!C16,NA())</calculatedColumnFormula>
    </tableColumn>
    <tableColumn id="6" xr3:uid="{9B0CACFB-78F2-4118-B2DC-2825B3667772}" name="Total Number of CO's ">
      <calculatedColumnFormula>IF($M$2=3,Data_Totals!D16,NA())</calculatedColumnFormula>
    </tableColumn>
    <tableColumn id="5" xr3:uid="{22215492-F484-47A9-8101-A088CD51F286}" name="Total Number of Residential Plans Reviewed">
      <calculatedColumnFormula>IF($M$2=4,Data_Totals!E16,NA())</calculatedColumnFormula>
    </tableColumn>
    <tableColumn id="4" xr3:uid="{6494E495-E19B-4F61-940A-50E949A06C68}" name="Total Number of Commercial Plans Reviewed">
      <calculatedColumnFormula>IF($M$2=5,Data_Totals!F16,NA())</calculatedColumnFormula>
    </tableColumn>
    <tableColumn id="3" xr3:uid="{E70324E1-72E6-49DA-A560-9B2B19B9ABCE}" name="Total Number of Res Finals">
      <calculatedColumnFormula>IF($M$2=6,Data_Totals!G16,NA())</calculatedColumnFormula>
    </tableColumn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AD2109-B8A2-417B-9607-71CE11D450E1}" name="Table4" displayName="Table4" ref="A1:H27" totalsRowShown="0">
  <autoFilter ref="A1:H27" xr:uid="{B791BE1B-AADF-468F-A275-50E1C6AE7BA1}"/>
  <tableColumns count="8">
    <tableColumn id="1" xr3:uid="{A3D069CD-D221-4389-B21B-A6B077628E00}" name="Date" dataDxfId="2"/>
    <tableColumn id="2" xr3:uid="{6399B59C-6713-441E-A431-7E8DACDA9D14}" name="Total Number of Permits Issued"/>
    <tableColumn id="7" xr3:uid="{8225DD8B-692A-4ACD-B526-833B4B5349ED}" name="Total Number of Inspections Completed"/>
    <tableColumn id="6" xr3:uid="{148BF5C6-D0B1-448D-B72C-8144FAF13986}" name="Total Number of CO's "/>
    <tableColumn id="5" xr3:uid="{8630C324-F21C-4EAC-A801-360E46F0ED44}" name="Total Number of Residential Plans Reviewed"/>
    <tableColumn id="4" xr3:uid="{CA806D04-CCAD-4783-814A-D9D96CFF485A}" name="Total Number of Commercial Plans Reviewed"/>
    <tableColumn id="3" xr3:uid="{39CFCC29-7E80-4CA9-86DC-03AD165DCEA9}" name="Total Number of Res Finals"/>
    <tableColumn id="8" xr3:uid="{CB83D72F-DE68-4165-A8FB-2B845484D6EB}" name="Column1" dataDxfId="1"/>
  </tableColumns>
  <tableStyleInfo name="TableStyleMedium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17D9968-FD94-460D-AFE9-89A3056E6418}" name="Table434" displayName="Table434" ref="A21:K41" totalsRowShown="0">
  <autoFilter ref="A21:K41" xr:uid="{BFCDE070-DFA3-48F3-8F81-21A265C1902D}"/>
  <tableColumns count="11">
    <tableColumn id="1" xr3:uid="{3B32E6BD-A3B8-4A2E-85AA-A9FF36CC2456}" name="Date" dataDxfId="0"/>
    <tableColumn id="2" xr3:uid="{DB0851B7-F187-4F58-AC86-390633A986AF}" name="Total Number of Permits Issued">
      <calculatedColumnFormula>IF($T$4=1,Data_Totals!B16,NA())</calculatedColumnFormula>
    </tableColumn>
    <tableColumn id="7" xr3:uid="{8AF2F944-BA4E-45E7-93C9-F015B6106974}" name="Total Number of Inspections Completed">
      <calculatedColumnFormula>IF($T$4=2,Data_Totals!C16,NA())</calculatedColumnFormula>
    </tableColumn>
    <tableColumn id="8" xr3:uid="{01EA207D-2631-4EDD-B73F-DF25B45F1F2F}" name="Column1"/>
    <tableColumn id="6" xr3:uid="{7915F87A-AD02-48BD-B557-1D8B12E4FDD7}" name="Total Number of CO's ">
      <calculatedColumnFormula>IF($T$4=3,Data_Totals!D16,NA())</calculatedColumnFormula>
    </tableColumn>
    <tableColumn id="9" xr3:uid="{8627B05F-A409-47D9-9777-4A099431835D}" name="Column2"/>
    <tableColumn id="5" xr3:uid="{049639FC-29D7-4922-9FD1-297B5C08D9FF}" name="Total Number of Residential Plans Reviewed">
      <calculatedColumnFormula>IF($T$4=4,Data_Totals!E16,NA())</calculatedColumnFormula>
    </tableColumn>
    <tableColumn id="10" xr3:uid="{AF93DDB6-A21A-487D-896D-81B9B3A24444}" name="Column3"/>
    <tableColumn id="4" xr3:uid="{EFDBB355-AFAB-47A6-9AB7-7485598A3484}" name="Total Number of Commercial Plans Reviewed">
      <calculatedColumnFormula>IF($T$4=5,Data_Totals!F16,NA())</calculatedColumnFormula>
    </tableColumn>
    <tableColumn id="11" xr3:uid="{178B9DB5-71E5-409C-AAD9-75ED644A14DD}" name="Column4"/>
    <tableColumn id="3" xr3:uid="{70466EBD-8783-49F7-BF6A-58766B48E3ED}" name="Total Number of Res Finals">
      <calculatedColumnFormula>IF($T$4=6,Data_Totals!G16,NA())</calculatedColumnFormula>
    </tableColumn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7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6.xml"/><Relationship Id="rId5" Type="http://schemas.openxmlformats.org/officeDocument/2006/relationships/ctrlProp" Target="../ctrlProps/ctrlProp15.xml"/><Relationship Id="rId10" Type="http://schemas.openxmlformats.org/officeDocument/2006/relationships/ctrlProp" Target="../ctrlProps/ctrlProp20.xml"/><Relationship Id="rId4" Type="http://schemas.openxmlformats.org/officeDocument/2006/relationships/ctrlProp" Target="../ctrlProps/ctrlProp14.xml"/><Relationship Id="rId9" Type="http://schemas.openxmlformats.org/officeDocument/2006/relationships/ctrlProp" Target="../ctrlProps/ctrlProp1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4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3.xml"/><Relationship Id="rId5" Type="http://schemas.openxmlformats.org/officeDocument/2006/relationships/ctrlProp" Target="../ctrlProps/ctrlProp22.xml"/><Relationship Id="rId10" Type="http://schemas.openxmlformats.org/officeDocument/2006/relationships/ctrlProp" Target="../ctrlProps/ctrlProp27.xml"/><Relationship Id="rId4" Type="http://schemas.openxmlformats.org/officeDocument/2006/relationships/ctrlProp" Target="../ctrlProps/ctrlProp21.xml"/><Relationship Id="rId9" Type="http://schemas.openxmlformats.org/officeDocument/2006/relationships/ctrlProp" Target="../ctrlProps/ctrlProp26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2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31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30.xml"/><Relationship Id="rId5" Type="http://schemas.openxmlformats.org/officeDocument/2006/relationships/ctrlProp" Target="../ctrlProps/ctrlProp29.xml"/><Relationship Id="rId10" Type="http://schemas.openxmlformats.org/officeDocument/2006/relationships/ctrlProp" Target="../ctrlProps/ctrlProp34.xml"/><Relationship Id="rId4" Type="http://schemas.openxmlformats.org/officeDocument/2006/relationships/ctrlProp" Target="../ctrlProps/ctrlProp28.xml"/><Relationship Id="rId9" Type="http://schemas.openxmlformats.org/officeDocument/2006/relationships/ctrlProp" Target="../ctrlProps/ctrlProp33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9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38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37.xml"/><Relationship Id="rId5" Type="http://schemas.openxmlformats.org/officeDocument/2006/relationships/ctrlProp" Target="../ctrlProps/ctrlProp36.xml"/><Relationship Id="rId10" Type="http://schemas.openxmlformats.org/officeDocument/2006/relationships/ctrlProp" Target="../ctrlProps/ctrlProp41.xml"/><Relationship Id="rId4" Type="http://schemas.openxmlformats.org/officeDocument/2006/relationships/ctrlProp" Target="../ctrlProps/ctrlProp35.xml"/><Relationship Id="rId9" Type="http://schemas.openxmlformats.org/officeDocument/2006/relationships/ctrlProp" Target="../ctrlProps/ctrlProp40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10" Type="http://schemas.openxmlformats.org/officeDocument/2006/relationships/ctrlProp" Target="../ctrlProps/ctrlProp13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6E09D-D461-4DC3-BF5B-D481E6907E77}">
  <sheetPr>
    <tabColor rgb="FFFF0000"/>
  </sheetPr>
  <dimension ref="A1:M31"/>
  <sheetViews>
    <sheetView topLeftCell="I1" workbookViewId="0">
      <selection activeCell="E2" sqref="E2"/>
    </sheetView>
  </sheetViews>
  <sheetFormatPr defaultRowHeight="15" x14ac:dyDescent="0.25"/>
  <cols>
    <col min="1" max="1" width="7.42578125" bestFit="1" customWidth="1"/>
    <col min="2" max="2" width="22.140625" customWidth="1"/>
    <col min="3" max="3" width="18.7109375" customWidth="1"/>
    <col min="4" max="4" width="22.5703125" customWidth="1"/>
    <col min="5" max="5" width="18.28515625" customWidth="1"/>
    <col min="6" max="6" width="19.42578125" customWidth="1"/>
    <col min="7" max="7" width="23.140625" customWidth="1"/>
    <col min="8" max="8" width="12.42578125" bestFit="1" customWidth="1"/>
    <col min="9" max="9" width="15" bestFit="1" customWidth="1"/>
    <col min="11" max="11" width="21.85546875" bestFit="1" customWidth="1"/>
    <col min="17" max="17" width="21.85546875" bestFit="1" customWidth="1"/>
  </cols>
  <sheetData>
    <row r="1" spans="1:13" s="4" customFormat="1" x14ac:dyDescent="0.25">
      <c r="A1" s="4" t="s">
        <v>19</v>
      </c>
      <c r="B1" s="4" t="s">
        <v>32</v>
      </c>
      <c r="C1" s="4" t="s">
        <v>33</v>
      </c>
      <c r="D1" s="4" t="s">
        <v>36</v>
      </c>
      <c r="E1" s="4" t="s">
        <v>37</v>
      </c>
      <c r="F1" s="4" t="s">
        <v>38</v>
      </c>
      <c r="G1" s="4" t="s">
        <v>39</v>
      </c>
      <c r="H1" s="4" t="s">
        <v>40</v>
      </c>
      <c r="I1" s="4" t="s">
        <v>41</v>
      </c>
      <c r="K1" s="4" t="s">
        <v>21</v>
      </c>
      <c r="L1" s="4" t="b">
        <v>1</v>
      </c>
      <c r="M1" s="4" t="s">
        <v>34</v>
      </c>
    </row>
    <row r="2" spans="1:13" x14ac:dyDescent="0.25">
      <c r="A2" t="s">
        <v>22</v>
      </c>
      <c r="B2">
        <f>IF($L$1, SUMIFS(Data!D:D,Data!A:A,Support!$K$1,Data!C:C,Support!A2,Data!B:B,2019),0)+IF($L$2, SUMIFS(Data!D:D,Data!A:A,Support!$K$2,Data!C:C,Support!A2,Data!B:B,2019),0)+IF($L$3, SUMIFS(Data!D:D,Data!A:A,Support!$K$3,Data!C:C,Support!A2,Data!B:B,2019),0)+IF($L$4, SUMIFS(Data!D:D,Data!A:A,Support!$K$4,Data!C:C,Support!A2,Data!B:B,2019),0)+IF($L$5, SUMIFS(Data!D:D,Data!A:A,Support!$K$5,Data!C:C,Support!A2,Data!B:B,2019),0)+IF($L$6, SUMIFS(Data!D:D,Data!A:A,Support!$K$6,Data!C:C,Support!A2,Data!B:B,2019),0)</f>
        <v>588</v>
      </c>
      <c r="C2">
        <f>IF($L$1, SUMIFS(Data!D:D,Data!A:A,Support!$K$1,Data!C:C,Support!A2,Data!B:B,2020),0)+IF($L$2, SUMIFS(Data!D:D,Data!A:A,Support!$K$2,Data!C:C,Support!A2,Data!B:B,2020),0)+IF($L$3, SUMIFS(Data!D:D,Data!A:A,Support!$K$3,Data!C:C,Support!A2,Data!B:B,2020),0)+IF($L$4, SUMIFS(Data!D:D,Data!A:A,Support!$K$4,Data!C:C,Support!A2,Data!B:B,2020),0)+IF($L$5, SUMIFS(Data!D:D,Data!A:A,Support!$K$5,Data!C:C,Support!A2,Data!B:B,2020),0)+IF($L$6, SUMIFS(Data!D:D,Data!A:A,Support!$K$6,Data!C:C,Support!A2,Data!B:B,2020),0)</f>
        <v>604</v>
      </c>
      <c r="D2">
        <f>MAX(B2:C2)</f>
        <v>604</v>
      </c>
      <c r="E2">
        <f>D2</f>
        <v>604</v>
      </c>
      <c r="F2">
        <f>IF(C2&gt;B2,C2-B2,na)</f>
        <v>16</v>
      </c>
      <c r="G2" t="e">
        <f>IF(C2&lt;B2,B2-C2,NA())</f>
        <v>#N/A</v>
      </c>
      <c r="H2" s="6" t="str">
        <f>IF(ISERROR(F2),"","+"&amp; TEXT(F2/B2,"0%"))</f>
        <v>+3%</v>
      </c>
      <c r="I2" s="6" t="str">
        <f>IF(ISERROR(G2),"","-"&amp; TEXT(G2/B2,"0%"))</f>
        <v/>
      </c>
      <c r="K2" t="s">
        <v>23</v>
      </c>
      <c r="L2" t="b">
        <v>0</v>
      </c>
      <c r="M2">
        <v>1</v>
      </c>
    </row>
    <row r="3" spans="1:13" x14ac:dyDescent="0.25">
      <c r="A3" t="s">
        <v>28</v>
      </c>
      <c r="B3">
        <f>IF($L$1, SUMIFS(Data!D:D,Data!A:A,Support!$K$1,Data!C:C,Support!A3,Data!B:B,2019),0)+IF($L$2, SUMIFS(Data!D:D,Data!A:A,Support!$K$2,Data!C:C,Support!A3,Data!B:B,2019),0)+IF($L$3, SUMIFS(Data!D:D,Data!A:A,Support!$K$3,Data!C:C,Support!A3,Data!B:B,2019),0)+IF($L$4, SUMIFS(Data!D:D,Data!A:A,Support!$K$4,Data!C:C,Support!A3,Data!B:B,2019),0)+IF($L$5, SUMIFS(Data!D:D,Data!A:A,Support!$K$5,Data!C:C,Support!A3,Data!B:B,2019),0)+IF($L$6, SUMIFS(Data!D:D,Data!A:A,Support!$K$6,Data!C:C,Support!A3,Data!B:B,2019),0)</f>
        <v>667</v>
      </c>
      <c r="C3">
        <f>IF($L$1, SUMIFS(Data!D:D,Data!A:A,Support!$K$1,Data!C:C,Support!A3,Data!B:B,2020),0)+IF($L$2, SUMIFS(Data!D:D,Data!A:A,Support!$K$2,Data!C:C,Support!A3,Data!B:B,2020),0)+IF($L$3, SUMIFS(Data!D:D,Data!A:A,Support!$K$3,Data!C:C,Support!A3,Data!B:B,2020),0)+IF($L$4, SUMIFS(Data!D:D,Data!A:A,Support!$K$4,Data!C:C,Support!A3,Data!B:B,2020),0)+IF($L$5, SUMIFS(Data!D:D,Data!A:A,Support!$K$5,Data!C:C,Support!A3,Data!B:B,2020),0)+IF($L$6, SUMIFS(Data!D:D,Data!A:A,Support!$K$6,Data!C:C,Support!A3,Data!B:B,2020),0)</f>
        <v>511</v>
      </c>
      <c r="D3">
        <f t="shared" ref="D3:D10" si="0">MAX(B3:C3)</f>
        <v>667</v>
      </c>
      <c r="E3">
        <f t="shared" ref="E3:E4" si="1">D3</f>
        <v>667</v>
      </c>
      <c r="F3" t="e">
        <f>IF(C3&gt;B3,C3-B3,na)</f>
        <v>#NAME?</v>
      </c>
      <c r="G3">
        <f t="shared" ref="G3:G10" si="2">IF(C3&lt;B3,B3-C3,NA())</f>
        <v>156</v>
      </c>
      <c r="H3" s="6" t="str">
        <f t="shared" ref="H3:H10" si="3">IF(ISERROR(F3),"","+"&amp; TEXT(F3/B3,"0%"))</f>
        <v/>
      </c>
      <c r="I3" s="6" t="str">
        <f t="shared" ref="I3:I10" si="4">IF(ISERROR(G3),"","-"&amp; TEXT(G3/B3,"0%"))</f>
        <v>-23%</v>
      </c>
      <c r="K3" t="s">
        <v>27</v>
      </c>
      <c r="L3" t="b">
        <v>0</v>
      </c>
    </row>
    <row r="4" spans="1:13" x14ac:dyDescent="0.25">
      <c r="A4" t="s">
        <v>29</v>
      </c>
      <c r="B4">
        <f>IF($L$1, SUMIFS(Data!D:D,Data!A:A,Support!$K$1,Data!C:C,Support!A4,Data!B:B,2019),0)+IF($L$2, SUMIFS(Data!D:D,Data!A:A,Support!$K$2,Data!C:C,Support!A4,Data!B:B,2019),0)+IF($L$3, SUMIFS(Data!D:D,Data!A:A,Support!$K$3,Data!C:C,Support!A4,Data!B:B,2019),0)+IF($L$4, SUMIFS(Data!D:D,Data!A:A,Support!$K$4,Data!C:C,Support!A4,Data!B:B,2019),0)+IF($L$5, SUMIFS(Data!D:D,Data!A:A,Support!$K$5,Data!C:C,Support!A4,Data!B:B,2019),0)+IF($L$6, SUMIFS(Data!D:D,Data!A:A,Support!$K$6,Data!C:C,Support!A4,Data!B:B,2019),0)</f>
        <v>632</v>
      </c>
      <c r="C4">
        <f>IF($L$1, SUMIFS(Data!D:D,Data!A:A,Support!$K$1,Data!C:C,Support!A4,Data!B:B,2020),0)+IF($L$2, SUMIFS(Data!D:D,Data!A:A,Support!$K$2,Data!C:C,Support!A4,Data!B:B,2020),0)+IF($L$3, SUMIFS(Data!D:D,Data!A:A,Support!$K$3,Data!C:C,Support!A4,Data!B:B,2020),0)+IF($L$4, SUMIFS(Data!D:D,Data!A:A,Support!$K$4,Data!C:C,Support!A4,Data!B:B,2020),0)+IF($L$5, SUMIFS(Data!D:D,Data!A:A,Support!$K$5,Data!C:C,Support!A4,Data!B:B,2020),0)+IF($L$6, SUMIFS(Data!D:D,Data!A:A,Support!$K$6,Data!C:C,Support!A4,Data!B:B,2020),0)</f>
        <v>492</v>
      </c>
      <c r="D4">
        <f t="shared" si="0"/>
        <v>632</v>
      </c>
      <c r="E4">
        <f t="shared" si="1"/>
        <v>632</v>
      </c>
      <c r="F4" t="e">
        <f>IF(C4&gt;B4,C4-B4,na)</f>
        <v>#NAME?</v>
      </c>
      <c r="G4">
        <f t="shared" si="2"/>
        <v>140</v>
      </c>
      <c r="H4" s="6" t="str">
        <f t="shared" si="3"/>
        <v/>
      </c>
      <c r="I4" s="6" t="str">
        <f t="shared" si="4"/>
        <v>-22%</v>
      </c>
      <c r="K4" t="s">
        <v>25</v>
      </c>
      <c r="L4" t="b">
        <v>0</v>
      </c>
      <c r="M4" t="str">
        <f>CHOOSE(M2, "Permits Issued", "Inspections Completed", "CO's", "Res Plan Reviews", "Comm Plan Reviews", "Res Finals")</f>
        <v>Permits Issued</v>
      </c>
    </row>
    <row r="5" spans="1:13" x14ac:dyDescent="0.25">
      <c r="A5" t="s">
        <v>30</v>
      </c>
      <c r="B5">
        <f>IF($L$1, SUMIFS(Data!D:D,Data!A:A,Support!$K$1,Data!C:C,Support!A5,Data!B:B,2019),0)+IF($L$2, SUMIFS(Data!D:D,Data!A:A,Support!$K$2,Data!C:C,Support!A5,Data!B:B,2019),0)+IF($L$3, SUMIFS(Data!D:D,Data!A:A,Support!$K$3,Data!C:C,Support!A5,Data!B:B,2019),0)+IF($L$4, SUMIFS(Data!D:D,Data!A:A,Support!$K$4,Data!C:C,Support!A5,Data!B:B,2019),0)+IF($L$5, SUMIFS(Data!D:D,Data!A:A,Support!$K$5,Data!C:C,Support!A5,Data!B:B,2019),0)+IF($L$6, SUMIFS(Data!D:D,Data!A:A,Support!$K$6,Data!C:C,Support!A5,Data!B:B,2019),0)</f>
        <v>582</v>
      </c>
      <c r="C5">
        <f>IF($L$1, SUMIFS(Data!D:D,Data!A:A,Support!$K$1,Data!C:C,Support!A5,Data!B:B,2020),0)+IF($L$2, SUMIFS(Data!D:D,Data!A:A,Support!$K$2,Data!C:C,Support!A5,Data!B:B,2020),0)+IF($L$3, SUMIFS(Data!D:D,Data!A:A,Support!$K$3,Data!C:C,Support!A5,Data!B:B,2020),0)+IF($L$4, SUMIFS(Data!D:D,Data!A:A,Support!$K$4,Data!C:C,Support!A5,Data!B:B,2020),0)+IF($L$5, SUMIFS(Data!D:D,Data!A:A,Support!$K$5,Data!C:C,Support!A5,Data!B:B,2020),0)+IF($L$6, SUMIFS(Data!D:D,Data!A:A,Support!$K$6,Data!C:C,Support!A5,Data!B:B,2020),0)</f>
        <v>569</v>
      </c>
      <c r="D5">
        <f t="shared" si="0"/>
        <v>582</v>
      </c>
      <c r="E5">
        <f>D5</f>
        <v>582</v>
      </c>
      <c r="F5" t="e">
        <f>IF(C5&gt;B5,C5-B5,na)</f>
        <v>#NAME?</v>
      </c>
      <c r="G5">
        <f t="shared" si="2"/>
        <v>13</v>
      </c>
      <c r="H5" s="6" t="str">
        <f t="shared" si="3"/>
        <v/>
      </c>
      <c r="I5" s="6" t="str">
        <f t="shared" si="4"/>
        <v>-2%</v>
      </c>
      <c r="K5" t="s">
        <v>26</v>
      </c>
      <c r="L5" t="b">
        <v>0</v>
      </c>
    </row>
    <row r="6" spans="1:13" x14ac:dyDescent="0.25">
      <c r="A6" t="s">
        <v>31</v>
      </c>
      <c r="B6">
        <f>IF($L$1, SUMIFS(Data!D:D,Data!A:A,Support!$K$1,Data!C:C,Support!A6,Data!B:B,2019),0)+IF($L$2, SUMIFS(Data!D:D,Data!A:A,Support!$K$2,Data!C:C,Support!A6,Data!B:B,2019),0)+IF($L$3, SUMIFS(Data!D:D,Data!A:A,Support!$K$3,Data!C:C,Support!A6,Data!B:B,2019),0)+IF($L$4, SUMIFS(Data!D:D,Data!A:A,Support!$K$4,Data!C:C,Support!A6,Data!B:B,2019),0)+IF($L$5, SUMIFS(Data!D:D,Data!A:A,Support!$K$5,Data!C:C,Support!A6,Data!B:B,2019),0)+IF($L$6, SUMIFS(Data!D:D,Data!A:A,Support!$K$6,Data!C:C,Support!A6,Data!B:B,2019),0)</f>
        <v>750</v>
      </c>
      <c r="C6">
        <f>IF($L$1, SUMIFS(Data!D:D,Data!A:A,Support!$K$1,Data!C:C,Support!A6,Data!B:B,2020),0)+IF($L$2, SUMIFS(Data!D:D,Data!A:A,Support!$K$2,Data!C:C,Support!A6,Data!B:B,2020),0)+IF($L$3, SUMIFS(Data!D:D,Data!A:A,Support!$K$3,Data!C:C,Support!A6,Data!B:B,2020),0)+IF($L$4, SUMIFS(Data!D:D,Data!A:A,Support!$K$4,Data!C:C,Support!A6,Data!B:B,2020),0)+IF($L$5, SUMIFS(Data!D:D,Data!A:A,Support!$K$5,Data!C:C,Support!A6,Data!B:B,2020),0)+IF($L$6, SUMIFS(Data!D:D,Data!A:A,Support!$K$6,Data!C:C,Support!A6,Data!B:B,2020),0)</f>
        <v>591</v>
      </c>
      <c r="D6">
        <f t="shared" si="0"/>
        <v>750</v>
      </c>
      <c r="E6">
        <f>D6</f>
        <v>750</v>
      </c>
      <c r="F6" t="e">
        <f>IF(C6&gt;B6,C6-B6,na)</f>
        <v>#NAME?</v>
      </c>
      <c r="G6">
        <f t="shared" si="2"/>
        <v>159</v>
      </c>
      <c r="H6" s="6" t="str">
        <f t="shared" si="3"/>
        <v/>
      </c>
      <c r="I6" s="6" t="str">
        <f t="shared" si="4"/>
        <v>-21%</v>
      </c>
      <c r="K6" t="s">
        <v>24</v>
      </c>
      <c r="L6" t="b">
        <v>0</v>
      </c>
    </row>
    <row r="7" spans="1:13" x14ac:dyDescent="0.25">
      <c r="A7" t="s">
        <v>42</v>
      </c>
      <c r="B7">
        <f>IF($L$1, SUMIFS(Data!D:D,Data!A:A,Support!$K$1,Data!C:C,Support!A7,Data!B:B,2019),0)+IF($L$2, SUMIFS(Data!D:D,Data!A:A,Support!$K$2,Data!C:C,Support!A7,Data!B:B,2019),0)+IF($L$3, SUMIFS(Data!D:D,Data!A:A,Support!$K$3,Data!C:C,Support!A7,Data!B:B,2019),0)+IF($L$4, SUMIFS(Data!D:D,Data!A:A,Support!$K$4,Data!C:C,Support!A7,Data!B:B,2019),0)+IF($L$5, SUMIFS(Data!D:D,Data!A:A,Support!$K$5,Data!C:C,Support!A7,Data!B:B,2019),0)+IF($L$6, SUMIFS(Data!D:D,Data!A:A,Support!$K$6,Data!C:C,Support!A7,Data!B:B,2019),0)</f>
        <v>631</v>
      </c>
      <c r="C7">
        <f>IF($L$1, SUMIFS(Data!D:D,Data!A:A,Support!$K$1,Data!C:C,Support!A7,Data!B:B,2020),0)+IF($L$2, SUMIFS(Data!D:D,Data!A:A,Support!$K$2,Data!C:C,Support!A7,Data!B:B,2020),0)+IF($L$3, SUMIFS(Data!D:D,Data!A:A,Support!$K$3,Data!C:C,Support!A7,Data!B:B,2020),0)+IF($L$4, SUMIFS(Data!D:D,Data!A:A,Support!$K$4,Data!C:C,Support!A7,Data!B:B,2020),0)+IF($L$5, SUMIFS(Data!D:D,Data!A:A,Support!$K$5,Data!C:C,Support!A7,Data!B:B,2020),0)+IF($L$6, SUMIFS(Data!D:D,Data!A:A,Support!$K$6,Data!C:C,Support!A7,Data!B:B,2020),0)</f>
        <v>574</v>
      </c>
      <c r="D7">
        <f t="shared" si="0"/>
        <v>631</v>
      </c>
      <c r="E7">
        <f t="shared" ref="E7:E10" si="5">D7</f>
        <v>631</v>
      </c>
      <c r="F7" t="e">
        <f>IF(C7&gt;B7,C7-B7,na)</f>
        <v>#NAME?</v>
      </c>
      <c r="G7">
        <f t="shared" si="2"/>
        <v>57</v>
      </c>
      <c r="H7" s="6" t="str">
        <f t="shared" si="3"/>
        <v/>
      </c>
      <c r="I7" s="6" t="str">
        <f t="shared" si="4"/>
        <v>-9%</v>
      </c>
    </row>
    <row r="8" spans="1:13" x14ac:dyDescent="0.25">
      <c r="A8" t="s">
        <v>43</v>
      </c>
      <c r="B8">
        <f>IF($L$1, SUMIFS(Data!D:D,Data!A:A,Support!$K$1,Data!C:C,Support!A8,Data!B:B,2019),0)+IF($L$2, SUMIFS(Data!D:D,Data!A:A,Support!$K$2,Data!C:C,Support!A8,Data!B:B,2019),0)+IF($L$3, SUMIFS(Data!D:D,Data!A:A,Support!$K$3,Data!C:C,Support!A8,Data!B:B,2019),0)+IF($L$4, SUMIFS(Data!D:D,Data!A:A,Support!$K$4,Data!C:C,Support!A8,Data!B:B,2019),0)+IF($L$5, SUMIFS(Data!D:D,Data!A:A,Support!$K$5,Data!C:C,Support!A8,Data!B:B,2019),0)+IF($L$6, SUMIFS(Data!D:D,Data!A:A,Support!$K$6,Data!C:C,Support!A8,Data!B:B,2019),0)</f>
        <v>579</v>
      </c>
      <c r="C8">
        <f>IF($L$1, SUMIFS(Data!D:D,Data!A:A,Support!$K$1,Data!C:C,Support!A8,Data!B:B,2020),0)+IF($L$2, SUMIFS(Data!D:D,Data!A:A,Support!$K$2,Data!C:C,Support!A8,Data!B:B,2020),0)+IF($L$3, SUMIFS(Data!D:D,Data!A:A,Support!$K$3,Data!C:C,Support!A8,Data!B:B,2020),0)+IF($L$4, SUMIFS(Data!D:D,Data!A:A,Support!$K$4,Data!C:C,Support!A8,Data!B:B,2020),0)+IF($L$5, SUMIFS(Data!D:D,Data!A:A,Support!$K$5,Data!C:C,Support!A8,Data!B:B,2020),0)+IF($L$6, SUMIFS(Data!D:D,Data!A:A,Support!$K$6,Data!C:C,Support!A8,Data!B:B,2020),0)</f>
        <v>607</v>
      </c>
      <c r="D8">
        <f t="shared" si="0"/>
        <v>607</v>
      </c>
      <c r="E8">
        <f t="shared" si="5"/>
        <v>607</v>
      </c>
      <c r="F8">
        <f>IF(C8&gt;B8,C8-B8,na)</f>
        <v>28</v>
      </c>
      <c r="G8" t="e">
        <f t="shared" si="2"/>
        <v>#N/A</v>
      </c>
      <c r="H8" s="6" t="str">
        <f t="shared" si="3"/>
        <v>+5%</v>
      </c>
      <c r="I8" s="6" t="str">
        <f t="shared" si="4"/>
        <v/>
      </c>
    </row>
    <row r="9" spans="1:13" x14ac:dyDescent="0.25">
      <c r="A9" t="s">
        <v>44</v>
      </c>
      <c r="B9">
        <f>IF($L$1, SUMIFS(Data!D:D,Data!A:A,Support!$K$1,Data!C:C,Support!A9,Data!B:B,2019),0)+IF($L$2, SUMIFS(Data!D:D,Data!A:A,Support!$K$2,Data!C:C,Support!A9,Data!B:B,2019),0)+IF($L$3, SUMIFS(Data!D:D,Data!A:A,Support!$K$3,Data!C:C,Support!A9,Data!B:B,2019),0)+IF($L$4, SUMIFS(Data!D:D,Data!A:A,Support!$K$4,Data!C:C,Support!A9,Data!B:B,2019),0)+IF($L$5, SUMIFS(Data!D:D,Data!A:A,Support!$K$5,Data!C:C,Support!A9,Data!B:B,2019),0)+IF($L$6, SUMIFS(Data!D:D,Data!A:A,Support!$K$6,Data!C:C,Support!A9,Data!B:B,2019),0)</f>
        <v>684</v>
      </c>
      <c r="C9">
        <f>IF($L$1, SUMIFS(Data!D:D,Data!A:A,Support!$K$1,Data!C:C,Support!A9,Data!B:B,2020),0)+IF($L$2, SUMIFS(Data!D:D,Data!A:A,Support!$K$2,Data!C:C,Support!A9,Data!B:B,2020),0)+IF($L$3, SUMIFS(Data!D:D,Data!A:A,Support!$K$3,Data!C:C,Support!A9,Data!B:B,2020),0)+IF($L$4, SUMIFS(Data!D:D,Data!A:A,Support!$K$4,Data!C:C,Support!A9,Data!B:B,2020),0)+IF($L$5, SUMIFS(Data!D:D,Data!A:A,Support!$K$5,Data!C:C,Support!A9,Data!B:B,2020),0)+IF($L$6, SUMIFS(Data!D:D,Data!A:A,Support!$K$6,Data!C:C,Support!A9,Data!B:B,2020),0)</f>
        <v>517</v>
      </c>
      <c r="D9">
        <f t="shared" si="0"/>
        <v>684</v>
      </c>
      <c r="E9">
        <f t="shared" si="5"/>
        <v>684</v>
      </c>
      <c r="F9" t="e">
        <f>IF(C9&gt;B9,C9-B9,na)</f>
        <v>#NAME?</v>
      </c>
      <c r="G9">
        <f t="shared" si="2"/>
        <v>167</v>
      </c>
      <c r="H9" s="6" t="str">
        <f t="shared" si="3"/>
        <v/>
      </c>
      <c r="I9" s="6" t="str">
        <f t="shared" si="4"/>
        <v>-24%</v>
      </c>
    </row>
    <row r="10" spans="1:13" x14ac:dyDescent="0.25">
      <c r="A10" t="s">
        <v>45</v>
      </c>
      <c r="B10">
        <f>IF($L$1, SUMIFS(Data!D:D,Data!A:A,Support!$K$1,Data!C:C,Support!A10,Data!B:B,2019),0)+IF($L$2, SUMIFS(Data!D:D,Data!A:A,Support!$K$2,Data!C:C,Support!A10,Data!B:B,2019),0)+IF($L$3, SUMIFS(Data!D:D,Data!A:A,Support!$K$3,Data!C:C,Support!A10,Data!B:B,2019),0)+IF($L$4, SUMIFS(Data!D:D,Data!A:A,Support!$K$4,Data!C:C,Support!A10,Data!B:B,2019),0)+IF($L$5, SUMIFS(Data!D:D,Data!A:A,Support!$K$5,Data!C:C,Support!A10,Data!B:B,2019),0)+IF($L$6, SUMIFS(Data!D:D,Data!A:A,Support!$K$6,Data!C:C,Support!A10,Data!B:B,2019),0)</f>
        <v>533</v>
      </c>
      <c r="C10">
        <f>IF($L$1, SUMIFS(Data!D:D,Data!A:A,Support!$K$1,Data!C:C,Support!A10,Data!B:B,2020),0)+IF($L$2, SUMIFS(Data!D:D,Data!A:A,Support!$K$2,Data!C:C,Support!A10,Data!B:B,2020),0)+IF($L$3, SUMIFS(Data!D:D,Data!A:A,Support!$K$3,Data!C:C,Support!A10,Data!B:B,2020),0)+IF($L$4, SUMIFS(Data!D:D,Data!A:A,Support!$K$4,Data!C:C,Support!A10,Data!B:B,2020),0)+IF($L$5, SUMIFS(Data!D:D,Data!A:A,Support!$K$5,Data!C:C,Support!A10,Data!B:B,2020),0)+IF($L$6, SUMIFS(Data!D:D,Data!A:A,Support!$K$6,Data!C:C,Support!A10,Data!B:B,2020),0)</f>
        <v>518</v>
      </c>
      <c r="D10">
        <f t="shared" si="0"/>
        <v>533</v>
      </c>
      <c r="E10">
        <f t="shared" si="5"/>
        <v>533</v>
      </c>
      <c r="F10" t="e">
        <f>IF(C10&gt;B10,C10-B10,na)</f>
        <v>#NAME?</v>
      </c>
      <c r="G10">
        <f t="shared" si="2"/>
        <v>15</v>
      </c>
      <c r="H10" s="6" t="str">
        <f t="shared" si="3"/>
        <v/>
      </c>
      <c r="I10" s="6" t="str">
        <f t="shared" si="4"/>
        <v>-3%</v>
      </c>
    </row>
    <row r="11" spans="1:13" x14ac:dyDescent="0.25">
      <c r="A11" t="s">
        <v>46</v>
      </c>
    </row>
    <row r="13" spans="1:13" ht="45" x14ac:dyDescent="0.25">
      <c r="A13" t="s">
        <v>0</v>
      </c>
      <c r="B13" t="s">
        <v>1</v>
      </c>
      <c r="C13" s="1" t="s">
        <v>2</v>
      </c>
      <c r="D13" t="s">
        <v>3</v>
      </c>
      <c r="E13" s="1" t="s">
        <v>4</v>
      </c>
      <c r="F13" s="1" t="s">
        <v>5</v>
      </c>
      <c r="G13" t="s">
        <v>6</v>
      </c>
    </row>
    <row r="14" spans="1:13" x14ac:dyDescent="0.25">
      <c r="A14" s="10" t="s">
        <v>53</v>
      </c>
      <c r="B14">
        <f>IF($M$2=1,Data_Totals!B8,NA())</f>
        <v>518</v>
      </c>
      <c r="C14" s="1" t="e">
        <f>IF($M$2=2,Data_Totals!C8,NA())</f>
        <v>#N/A</v>
      </c>
      <c r="D14" t="e">
        <f>IF($M$2=3,Data_Totals!D8,NA())</f>
        <v>#N/A</v>
      </c>
      <c r="E14" s="1" t="e">
        <f>IF($M$2=4,Data_Totals!E8,NA())</f>
        <v>#N/A</v>
      </c>
      <c r="F14" s="1" t="e">
        <f>IF($M$2=5,Data_Totals!F8,NA())</f>
        <v>#N/A</v>
      </c>
      <c r="G14" t="e">
        <f>IF($M$2=6,Data_Totals!G8,NA())</f>
        <v>#N/A</v>
      </c>
    </row>
    <row r="15" spans="1:13" x14ac:dyDescent="0.25">
      <c r="A15" s="10" t="s">
        <v>54</v>
      </c>
      <c r="B15">
        <f>IF($M$2=1,Data_Totals!B9,NA())</f>
        <v>533</v>
      </c>
      <c r="C15" s="1" t="e">
        <f>IF($M$2=2,Data_Totals!C9,NA())</f>
        <v>#N/A</v>
      </c>
      <c r="D15" t="e">
        <f>IF($M$2=3,Data_Totals!D9,NA())</f>
        <v>#N/A</v>
      </c>
      <c r="E15" s="1" t="e">
        <f>IF($M$2=4,Data_Totals!E9,NA())</f>
        <v>#N/A</v>
      </c>
      <c r="F15" s="1" t="e">
        <f>IF($M$2=5,Data_Totals!F9,NA())</f>
        <v>#N/A</v>
      </c>
      <c r="G15" t="e">
        <f>IF($M$2=6,Data_Totals!G9,NA())</f>
        <v>#N/A</v>
      </c>
    </row>
    <row r="16" spans="1:13" x14ac:dyDescent="0.25">
      <c r="A16" s="10" t="s">
        <v>51</v>
      </c>
      <c r="B16">
        <f>IF($M$2=1,Data_Totals!B10,NA())</f>
        <v>517</v>
      </c>
      <c r="C16" s="1" t="e">
        <f>IF($M$2=2,Data_Totals!C10,NA())</f>
        <v>#N/A</v>
      </c>
      <c r="D16" t="e">
        <f>IF($M$2=3,Data_Totals!D10,NA())</f>
        <v>#N/A</v>
      </c>
      <c r="E16" s="1" t="e">
        <f>IF($M$2=4,Data_Totals!E10,NA())</f>
        <v>#N/A</v>
      </c>
      <c r="F16" s="1" t="e">
        <f>IF($M$2=5,Data_Totals!F10,NA())</f>
        <v>#N/A</v>
      </c>
      <c r="G16" t="e">
        <f>IF($M$2=6,Data_Totals!G10,NA())</f>
        <v>#N/A</v>
      </c>
    </row>
    <row r="17" spans="1:7" x14ac:dyDescent="0.25">
      <c r="A17" s="10" t="s">
        <v>52</v>
      </c>
      <c r="B17">
        <f>IF($M$2=1,Data_Totals!B11,NA())</f>
        <v>684</v>
      </c>
      <c r="C17" s="1" t="e">
        <f>IF($M$2=2,Data_Totals!C11,NA())</f>
        <v>#N/A</v>
      </c>
      <c r="D17" t="e">
        <f>IF($M$2=3,Data_Totals!D11,NA())</f>
        <v>#N/A</v>
      </c>
      <c r="E17" s="1" t="e">
        <f>IF($M$2=4,Data_Totals!E11,NA())</f>
        <v>#N/A</v>
      </c>
      <c r="F17" s="1" t="e">
        <f>IF($M$2=5,Data_Totals!F11,NA())</f>
        <v>#N/A</v>
      </c>
      <c r="G17" t="e">
        <f>IF($M$2=6,Data_Totals!G11,NA())</f>
        <v>#N/A</v>
      </c>
    </row>
    <row r="18" spans="1:7" x14ac:dyDescent="0.25">
      <c r="A18" s="10" t="s">
        <v>49</v>
      </c>
      <c r="B18">
        <f>IF($M$2=1,Data_Totals!B12,NA())</f>
        <v>607</v>
      </c>
      <c r="C18" s="1" t="e">
        <f>IF($M$2=2,Data_Totals!C12,NA())</f>
        <v>#N/A</v>
      </c>
      <c r="D18" t="e">
        <f>IF($M$2=3,Data_Totals!D12,NA())</f>
        <v>#N/A</v>
      </c>
      <c r="E18" s="1" t="e">
        <f>IF($M$2=4,Data_Totals!E12,NA())</f>
        <v>#N/A</v>
      </c>
      <c r="F18" s="1" t="e">
        <f>IF($M$2=5,Data_Totals!F12,NA())</f>
        <v>#N/A</v>
      </c>
      <c r="G18" t="e">
        <f>IF($M$2=6,Data_Totals!G12,NA())</f>
        <v>#N/A</v>
      </c>
    </row>
    <row r="19" spans="1:7" x14ac:dyDescent="0.25">
      <c r="A19" s="10" t="s">
        <v>50</v>
      </c>
      <c r="B19">
        <f>IF($M$2=1,Data_Totals!B13,NA())</f>
        <v>579</v>
      </c>
      <c r="C19" s="1" t="e">
        <f>IF($M$2=2,Data_Totals!C13,NA())</f>
        <v>#N/A</v>
      </c>
      <c r="D19" t="e">
        <f>IF($M$2=3,Data_Totals!D13,NA())</f>
        <v>#N/A</v>
      </c>
      <c r="E19" s="1" t="e">
        <f>IF($M$2=4,Data_Totals!E13,NA())</f>
        <v>#N/A</v>
      </c>
      <c r="F19" s="1" t="e">
        <f>IF($M$2=5,Data_Totals!F13,NA())</f>
        <v>#N/A</v>
      </c>
      <c r="G19" t="e">
        <f>IF($M$2=6,Data_Totals!G13,NA())</f>
        <v>#N/A</v>
      </c>
    </row>
    <row r="20" spans="1:7" x14ac:dyDescent="0.25">
      <c r="A20" s="10" t="s">
        <v>47</v>
      </c>
      <c r="B20">
        <f>IF($M$2=1,Data_Totals!B14,NA())</f>
        <v>574</v>
      </c>
      <c r="C20" s="1" t="e">
        <f>IF($M$2=2,Data_Totals!C14,NA())</f>
        <v>#N/A</v>
      </c>
      <c r="D20" t="e">
        <f>IF($M$2=3,Data_Totals!D14,NA())</f>
        <v>#N/A</v>
      </c>
      <c r="E20" s="1" t="e">
        <f>IF($M$2=4,Data_Totals!E14,NA())</f>
        <v>#N/A</v>
      </c>
      <c r="F20" s="1" t="e">
        <f>IF($M$2=5,Data_Totals!F14,NA())</f>
        <v>#N/A</v>
      </c>
      <c r="G20" t="e">
        <f>IF($M$2=6,Data_Totals!G14,NA())</f>
        <v>#N/A</v>
      </c>
    </row>
    <row r="21" spans="1:7" x14ac:dyDescent="0.25">
      <c r="A21" s="10" t="s">
        <v>48</v>
      </c>
      <c r="B21">
        <f>IF($M$2=1,Data_Totals!B15,NA())</f>
        <v>631</v>
      </c>
      <c r="C21" s="1" t="e">
        <f>IF($M$2=2,Data_Totals!C15,NA())</f>
        <v>#N/A</v>
      </c>
      <c r="D21" t="e">
        <f>IF($M$2=3,Data_Totals!D15,NA())</f>
        <v>#N/A</v>
      </c>
      <c r="E21" s="1" t="e">
        <f>IF($M$2=4,Data_Totals!E15,NA())</f>
        <v>#N/A</v>
      </c>
      <c r="F21" s="1" t="e">
        <f>IF($M$2=5,Data_Totals!F15,NA())</f>
        <v>#N/A</v>
      </c>
      <c r="G21" t="e">
        <f>IF($M$2=6,Data_Totals!G15,NA())</f>
        <v>#N/A</v>
      </c>
    </row>
    <row r="22" spans="1:7" x14ac:dyDescent="0.25">
      <c r="A22" s="2" t="s">
        <v>7</v>
      </c>
      <c r="B22">
        <f>IF($M$2=1,Data_Totals!B16,NA())</f>
        <v>591</v>
      </c>
      <c r="C22" t="e">
        <f>IF($M$2=2,Data_Totals!C16,NA())</f>
        <v>#N/A</v>
      </c>
      <c r="D22" t="e">
        <f>IF($M$2=3,Data_Totals!D16,NA())</f>
        <v>#N/A</v>
      </c>
      <c r="E22" t="e">
        <f>IF($M$2=4,Data_Totals!E16,NA())</f>
        <v>#N/A</v>
      </c>
      <c r="F22" s="1" t="e">
        <f>IF($M$2=5,Data_Totals!F16,NA())</f>
        <v>#N/A</v>
      </c>
      <c r="G22" t="e">
        <f>IF($M$2=6,Data_Totals!G16,NA())</f>
        <v>#N/A</v>
      </c>
    </row>
    <row r="23" spans="1:7" x14ac:dyDescent="0.25">
      <c r="A23" s="2" t="s">
        <v>8</v>
      </c>
      <c r="B23">
        <f>IF($M$2=1,Data_Totals!B17,NA())</f>
        <v>750</v>
      </c>
      <c r="C23" t="e">
        <f>IF($M$2=2,Data_Totals!C17,NA())</f>
        <v>#N/A</v>
      </c>
      <c r="D23" t="e">
        <f>IF($M$2=3,Data_Totals!D17,NA())</f>
        <v>#N/A</v>
      </c>
      <c r="E23" t="e">
        <f>IF($M$2=4,Data_Totals!E17,NA())</f>
        <v>#N/A</v>
      </c>
      <c r="F23" t="e">
        <f>IF($M$2=5,Data_Totals!F17,NA())</f>
        <v>#N/A</v>
      </c>
      <c r="G23" t="e">
        <f>IF($M$2=6,Data_Totals!G17,NA())</f>
        <v>#N/A</v>
      </c>
    </row>
    <row r="24" spans="1:7" x14ac:dyDescent="0.25">
      <c r="A24" s="2" t="s">
        <v>9</v>
      </c>
      <c r="B24">
        <f>IF($M$2=1,Data_Totals!B18,NA())</f>
        <v>569</v>
      </c>
      <c r="C24" t="e">
        <f>IF($M$2=2,Data_Totals!C18,NA())</f>
        <v>#N/A</v>
      </c>
      <c r="D24" t="e">
        <f>IF($M$2=3,Data_Totals!D18,NA())</f>
        <v>#N/A</v>
      </c>
      <c r="E24" t="e">
        <f>IF($M$2=4,Data_Totals!E18,NA())</f>
        <v>#N/A</v>
      </c>
      <c r="F24" t="e">
        <f>IF($M$2=5,Data_Totals!F18,NA())</f>
        <v>#N/A</v>
      </c>
      <c r="G24" t="e">
        <f>IF($M$2=6,Data_Totals!G18,NA())</f>
        <v>#N/A</v>
      </c>
    </row>
    <row r="25" spans="1:7" x14ac:dyDescent="0.25">
      <c r="A25" s="2" t="s">
        <v>10</v>
      </c>
      <c r="B25">
        <f>IF($M$2=1,Data_Totals!B19,NA())</f>
        <v>582</v>
      </c>
      <c r="C25" t="e">
        <f>IF($M$2=2,Data_Totals!C19,NA())</f>
        <v>#N/A</v>
      </c>
      <c r="D25" t="e">
        <f>IF($M$2=3,Data_Totals!D19,NA())</f>
        <v>#N/A</v>
      </c>
      <c r="E25" t="e">
        <f>IF($M$2=4,Data_Totals!E19,NA())</f>
        <v>#N/A</v>
      </c>
      <c r="F25" t="e">
        <f>IF($M$2=5,Data_Totals!F19,NA())</f>
        <v>#N/A</v>
      </c>
      <c r="G25" t="e">
        <f>IF($M$2=6,Data_Totals!G19,NA())</f>
        <v>#N/A</v>
      </c>
    </row>
    <row r="26" spans="1:7" x14ac:dyDescent="0.25">
      <c r="A26" s="2" t="s">
        <v>11</v>
      </c>
      <c r="B26">
        <f>IF($M$2=1,Data_Totals!B20,NA())</f>
        <v>492</v>
      </c>
      <c r="C26" t="e">
        <f>IF($M$2=2,Data_Totals!C20,NA())</f>
        <v>#N/A</v>
      </c>
      <c r="D26" t="e">
        <f>IF($M$2=3,Data_Totals!D20,NA())</f>
        <v>#N/A</v>
      </c>
      <c r="E26" t="e">
        <f>IF($M$2=4,Data_Totals!E20,NA())</f>
        <v>#N/A</v>
      </c>
      <c r="F26" t="e">
        <f>IF($M$2=5,Data_Totals!F20,NA())</f>
        <v>#N/A</v>
      </c>
      <c r="G26" t="e">
        <f>IF($M$2=6,Data_Totals!G20,NA())</f>
        <v>#N/A</v>
      </c>
    </row>
    <row r="27" spans="1:7" x14ac:dyDescent="0.25">
      <c r="A27" s="2" t="s">
        <v>12</v>
      </c>
      <c r="B27">
        <f>IF($M$2=1,Data_Totals!B21,NA())</f>
        <v>632</v>
      </c>
      <c r="C27" t="e">
        <f>IF($M$2=2,Data_Totals!C21,NA())</f>
        <v>#N/A</v>
      </c>
      <c r="D27" t="e">
        <f>IF($M$2=3,Data_Totals!D21,NA())</f>
        <v>#N/A</v>
      </c>
      <c r="E27" t="e">
        <f>IF($M$2=4,Data_Totals!E21,NA())</f>
        <v>#N/A</v>
      </c>
      <c r="F27" t="e">
        <f>IF($M$2=5,Data_Totals!F21,NA())</f>
        <v>#N/A</v>
      </c>
      <c r="G27" t="e">
        <f>IF($M$2=6,Data_Totals!G21,NA())</f>
        <v>#N/A</v>
      </c>
    </row>
    <row r="28" spans="1:7" x14ac:dyDescent="0.25">
      <c r="A28" s="2" t="s">
        <v>13</v>
      </c>
      <c r="B28">
        <f>IF($M$2=1,Data_Totals!B22,NA())</f>
        <v>511</v>
      </c>
      <c r="C28" t="e">
        <f>IF($M$2=2,Data_Totals!C22,NA())</f>
        <v>#N/A</v>
      </c>
      <c r="D28" t="e">
        <f>IF($M$2=3,Data_Totals!D22,NA())</f>
        <v>#N/A</v>
      </c>
      <c r="E28" t="e">
        <f>IF($M$2=4,Data_Totals!E22,NA())</f>
        <v>#N/A</v>
      </c>
      <c r="F28" t="e">
        <f>IF($M$2=5,Data_Totals!F22,NA())</f>
        <v>#N/A</v>
      </c>
      <c r="G28" t="e">
        <f>IF($M$2=6,Data_Totals!G22,NA())</f>
        <v>#N/A</v>
      </c>
    </row>
    <row r="29" spans="1:7" x14ac:dyDescent="0.25">
      <c r="A29" s="2" t="s">
        <v>14</v>
      </c>
      <c r="B29">
        <f>IF($M$2=1,Data_Totals!B23,NA())</f>
        <v>667</v>
      </c>
      <c r="C29" t="e">
        <f>IF($M$2=2,Data_Totals!C23,NA())</f>
        <v>#N/A</v>
      </c>
      <c r="D29" t="e">
        <f>IF($M$2=3,Data_Totals!D23,NA())</f>
        <v>#N/A</v>
      </c>
      <c r="E29" t="e">
        <f>IF($M$2=4,Data_Totals!E23,NA())</f>
        <v>#N/A</v>
      </c>
      <c r="F29" t="e">
        <f>IF($M$2=5,Data_Totals!F23,NA())</f>
        <v>#N/A</v>
      </c>
      <c r="G29" t="e">
        <f>IF($M$2=6,Data_Totals!G23,NA())</f>
        <v>#N/A</v>
      </c>
    </row>
    <row r="30" spans="1:7" x14ac:dyDescent="0.25">
      <c r="A30" s="2" t="s">
        <v>15</v>
      </c>
      <c r="B30">
        <f>IF($M$2=1,Data_Totals!B24,NA())</f>
        <v>604</v>
      </c>
      <c r="C30" t="e">
        <f>IF($M$2=2,Data_Totals!C24,NA())</f>
        <v>#N/A</v>
      </c>
      <c r="D30" t="e">
        <f>IF($M$2=3,Data_Totals!D24,NA())</f>
        <v>#N/A</v>
      </c>
      <c r="E30" t="e">
        <f>IF($M$2=4,Data_Totals!E24,NA())</f>
        <v>#N/A</v>
      </c>
      <c r="F30" t="e">
        <f>IF($M$2=5,Data_Totals!F24,NA())</f>
        <v>#N/A</v>
      </c>
      <c r="G30" t="e">
        <f>IF($M$2=6,Data_Totals!G24,NA())</f>
        <v>#N/A</v>
      </c>
    </row>
    <row r="31" spans="1:7" x14ac:dyDescent="0.25">
      <c r="A31" s="2" t="s">
        <v>16</v>
      </c>
      <c r="B31">
        <f>IF($M$2=1,Data_Totals!B25,NA())</f>
        <v>588</v>
      </c>
      <c r="C31" t="e">
        <f>IF($M$2=2,Data_Totals!C25,NA())</f>
        <v>#N/A</v>
      </c>
      <c r="D31" t="e">
        <f>IF($M$2=3,Data_Totals!D25,NA())</f>
        <v>#N/A</v>
      </c>
      <c r="E31" t="e">
        <f>IF($M$2=4,Data_Totals!E25,NA())</f>
        <v>#N/A</v>
      </c>
      <c r="F31" t="e">
        <f>IF($M$2=5,Data_Totals!F25,NA())</f>
        <v>#N/A</v>
      </c>
      <c r="G31" t="e">
        <f>IF($M$2=6,Data_Totals!G25,NA())</f>
        <v>#N/A</v>
      </c>
    </row>
  </sheetData>
  <phoneticPr fontId="2" type="noConversion"/>
  <pageMargins left="0.7" right="0.7" top="0.75" bottom="0.75" header="0.3" footer="0.3"/>
  <pageSetup paperSize="2833" orientation="portrait" horizontalDpi="180" verticalDpi="180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F7762-925B-4E06-97E2-767BB93BD344}">
  <dimension ref="F6:P9"/>
  <sheetViews>
    <sheetView showGridLines="0" topLeftCell="D5" workbookViewId="0">
      <selection activeCell="E10" sqref="E10"/>
    </sheetView>
  </sheetViews>
  <sheetFormatPr defaultRowHeight="15" x14ac:dyDescent="0.25"/>
  <sheetData>
    <row r="6" spans="6:16" x14ac:dyDescent="0.25">
      <c r="F6" s="7"/>
      <c r="G6" s="7"/>
      <c r="H6" s="7"/>
      <c r="I6" s="7"/>
      <c r="J6" s="7"/>
      <c r="K6" s="7"/>
      <c r="L6" s="7"/>
      <c r="M6" s="7"/>
      <c r="N6" s="7"/>
      <c r="O6" s="7"/>
      <c r="P6" s="8"/>
    </row>
    <row r="7" spans="6:16" x14ac:dyDescent="0.25">
      <c r="F7" s="7"/>
      <c r="G7" s="7"/>
      <c r="H7" s="7"/>
      <c r="I7" s="7"/>
      <c r="J7" s="7"/>
      <c r="K7" s="7"/>
      <c r="L7" s="7"/>
      <c r="M7" s="7"/>
      <c r="N7" s="7"/>
      <c r="O7" s="7"/>
      <c r="P7" s="8"/>
    </row>
    <row r="8" spans="6:16" x14ac:dyDescent="0.25">
      <c r="F8" s="7"/>
      <c r="G8" s="7"/>
      <c r="H8" s="7"/>
      <c r="I8" s="7"/>
      <c r="J8" s="7"/>
      <c r="K8" s="7"/>
      <c r="L8" s="7"/>
      <c r="M8" s="7"/>
      <c r="N8" s="7"/>
      <c r="O8" s="7"/>
      <c r="P8" s="8"/>
    </row>
    <row r="9" spans="6:16" x14ac:dyDescent="0.25">
      <c r="F9" s="7"/>
      <c r="G9" s="7"/>
      <c r="H9" s="7"/>
      <c r="I9" s="7"/>
      <c r="J9" s="7"/>
      <c r="K9" s="7"/>
      <c r="L9" s="7"/>
      <c r="M9" s="7"/>
      <c r="N9" s="7"/>
      <c r="O9" s="7"/>
    </row>
  </sheetData>
  <pageMargins left="0.7" right="0.7" top="0.75" bottom="0.75" header="0.3" footer="0.3"/>
  <pageSetup paperSize="2833" orientation="portrait" horizontalDpi="180" verticalDpi="18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Option Button 1">
              <controlPr defaultSize="0" autoFill="0" autoLine="0" autoPict="0">
                <anchor moveWithCells="1">
                  <from>
                    <xdr:col>5</xdr:col>
                    <xdr:colOff>180975</xdr:colOff>
                    <xdr:row>5</xdr:row>
                    <xdr:rowOff>161925</xdr:rowOff>
                  </from>
                  <to>
                    <xdr:col>7</xdr:col>
                    <xdr:colOff>66675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Option Button 2">
              <controlPr defaultSize="0" autoFill="0" autoLine="0" autoPict="0">
                <anchor moveWithCells="1">
                  <from>
                    <xdr:col>6</xdr:col>
                    <xdr:colOff>590550</xdr:colOff>
                    <xdr:row>5</xdr:row>
                    <xdr:rowOff>161925</xdr:rowOff>
                  </from>
                  <to>
                    <xdr:col>8</xdr:col>
                    <xdr:colOff>476250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Option Button 3">
              <controlPr defaultSize="0" autoFill="0" autoLine="0" autoPict="0">
                <anchor moveWithCells="1">
                  <from>
                    <xdr:col>8</xdr:col>
                    <xdr:colOff>228600</xdr:colOff>
                    <xdr:row>5</xdr:row>
                    <xdr:rowOff>171450</xdr:rowOff>
                  </from>
                  <to>
                    <xdr:col>9</xdr:col>
                    <xdr:colOff>161925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Option Button 4">
              <controlPr defaultSize="0" autoFill="0" autoLine="0" autoPict="0">
                <anchor moveWithCells="1">
                  <from>
                    <xdr:col>9</xdr:col>
                    <xdr:colOff>142875</xdr:colOff>
                    <xdr:row>5</xdr:row>
                    <xdr:rowOff>180975</xdr:rowOff>
                  </from>
                  <to>
                    <xdr:col>11</xdr:col>
                    <xdr:colOff>123825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8" name="Option Button 5">
              <controlPr defaultSize="0" autoFill="0" autoLine="0" autoPict="0">
                <anchor moveWithCells="1">
                  <from>
                    <xdr:col>11</xdr:col>
                    <xdr:colOff>133350</xdr:colOff>
                    <xdr:row>5</xdr:row>
                    <xdr:rowOff>180975</xdr:rowOff>
                  </from>
                  <to>
                    <xdr:col>13</xdr:col>
                    <xdr:colOff>200025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9" name="Option Button 6">
              <controlPr defaultSize="0" autoFill="0" autoLine="0" autoPict="0">
                <anchor moveWithCells="1">
                  <from>
                    <xdr:col>13</xdr:col>
                    <xdr:colOff>285750</xdr:colOff>
                    <xdr:row>6</xdr:row>
                    <xdr:rowOff>0</xdr:rowOff>
                  </from>
                  <to>
                    <xdr:col>14</xdr:col>
                    <xdr:colOff>466725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9" r:id="rId10" name="Group Box 7">
              <controlPr defaultSize="0" autoFill="0" autoPict="0">
                <anchor moveWithCells="1">
                  <from>
                    <xdr:col>5</xdr:col>
                    <xdr:colOff>0</xdr:colOff>
                    <xdr:row>4</xdr:row>
                    <xdr:rowOff>171450</xdr:rowOff>
                  </from>
                  <to>
                    <xdr:col>15</xdr:col>
                    <xdr:colOff>9525</xdr:colOff>
                    <xdr:row>8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68948-ECA2-4388-B70B-3687F175CFED}">
  <dimension ref="A1:G31"/>
  <sheetViews>
    <sheetView workbookViewId="0">
      <selection activeCell="D18" sqref="D18"/>
    </sheetView>
  </sheetViews>
  <sheetFormatPr defaultRowHeight="15" x14ac:dyDescent="0.25"/>
  <cols>
    <col min="1" max="1" width="11.28515625" customWidth="1"/>
    <col min="2" max="2" width="14.140625" bestFit="1" customWidth="1"/>
    <col min="3" max="3" width="11.140625" bestFit="1" customWidth="1"/>
    <col min="4" max="4" width="5.5703125" bestFit="1" customWidth="1"/>
    <col min="5" max="5" width="16.42578125" bestFit="1" customWidth="1"/>
    <col min="6" max="6" width="17.42578125" bestFit="1" customWidth="1"/>
    <col min="7" max="7" width="9.7109375" bestFit="1" customWidth="1"/>
    <col min="8" max="8" width="4" bestFit="1" customWidth="1"/>
  </cols>
  <sheetData>
    <row r="1" spans="1:7" s="4" customFormat="1" x14ac:dyDescent="0.25">
      <c r="A1" s="22" t="s">
        <v>19</v>
      </c>
      <c r="B1" s="22" t="s">
        <v>21</v>
      </c>
      <c r="C1" s="22" t="s">
        <v>70</v>
      </c>
      <c r="D1" s="22" t="s">
        <v>27</v>
      </c>
      <c r="E1" s="22" t="s">
        <v>25</v>
      </c>
      <c r="F1" s="22" t="s">
        <v>71</v>
      </c>
      <c r="G1" s="22" t="s">
        <v>24</v>
      </c>
    </row>
    <row r="2" spans="1:7" x14ac:dyDescent="0.25">
      <c r="A2" s="23">
        <v>43922</v>
      </c>
      <c r="B2" s="24">
        <v>511</v>
      </c>
      <c r="C2" s="24">
        <v>1448</v>
      </c>
      <c r="D2" s="24">
        <v>16</v>
      </c>
      <c r="E2" s="24">
        <v>64</v>
      </c>
      <c r="F2" s="24">
        <v>23</v>
      </c>
      <c r="G2" s="24">
        <v>39</v>
      </c>
    </row>
    <row r="3" spans="1:7" x14ac:dyDescent="0.25">
      <c r="A3" s="23">
        <v>43952</v>
      </c>
      <c r="B3" s="24">
        <v>492</v>
      </c>
      <c r="C3" s="24">
        <v>1204</v>
      </c>
      <c r="D3" s="24">
        <v>39</v>
      </c>
      <c r="E3" s="24">
        <v>46</v>
      </c>
      <c r="F3" s="24">
        <v>18</v>
      </c>
      <c r="G3" s="24">
        <v>17</v>
      </c>
    </row>
    <row r="4" spans="1:7" x14ac:dyDescent="0.25">
      <c r="A4" s="23">
        <v>43983</v>
      </c>
      <c r="B4" s="24">
        <v>569</v>
      </c>
      <c r="C4" s="24">
        <v>1448</v>
      </c>
      <c r="D4" s="24">
        <v>28</v>
      </c>
      <c r="E4" s="24">
        <v>85</v>
      </c>
      <c r="F4" s="24">
        <v>12</v>
      </c>
      <c r="G4" s="24">
        <v>37</v>
      </c>
    </row>
    <row r="5" spans="1:7" x14ac:dyDescent="0.25">
      <c r="A5" s="23">
        <v>44013</v>
      </c>
      <c r="B5" s="24">
        <v>591</v>
      </c>
      <c r="C5" s="24">
        <v>1417</v>
      </c>
      <c r="D5" s="24">
        <v>30</v>
      </c>
      <c r="E5" s="24">
        <v>98</v>
      </c>
      <c r="F5" s="24">
        <v>23</v>
      </c>
      <c r="G5" s="24">
        <v>28</v>
      </c>
    </row>
    <row r="6" spans="1:7" x14ac:dyDescent="0.25">
      <c r="A6" s="23">
        <v>44044</v>
      </c>
      <c r="B6" s="24">
        <v>574</v>
      </c>
      <c r="C6" s="24">
        <v>1511</v>
      </c>
      <c r="D6" s="24">
        <v>37</v>
      </c>
      <c r="E6" s="24">
        <v>76</v>
      </c>
      <c r="F6" s="24">
        <v>22</v>
      </c>
      <c r="G6" s="24">
        <v>24</v>
      </c>
    </row>
    <row r="7" spans="1:7" x14ac:dyDescent="0.25">
      <c r="A7" s="23">
        <v>44075</v>
      </c>
      <c r="B7" s="24">
        <v>607</v>
      </c>
      <c r="C7" s="24">
        <v>1562</v>
      </c>
      <c r="D7" s="24">
        <v>41</v>
      </c>
      <c r="E7" s="24">
        <v>88</v>
      </c>
      <c r="F7" s="24">
        <v>48</v>
      </c>
      <c r="G7" s="24">
        <v>23</v>
      </c>
    </row>
    <row r="8" spans="1:7" x14ac:dyDescent="0.25">
      <c r="A8" s="23">
        <v>44105</v>
      </c>
      <c r="B8" s="24">
        <v>517</v>
      </c>
      <c r="C8" s="24">
        <v>1488</v>
      </c>
      <c r="D8" s="24">
        <v>25</v>
      </c>
      <c r="E8" s="24">
        <v>99</v>
      </c>
      <c r="F8" s="24">
        <v>31</v>
      </c>
      <c r="G8" s="24">
        <v>45</v>
      </c>
    </row>
    <row r="9" spans="1:7" x14ac:dyDescent="0.25">
      <c r="A9" s="23">
        <v>44136</v>
      </c>
      <c r="B9" s="24">
        <v>518</v>
      </c>
      <c r="C9" s="24">
        <v>1322</v>
      </c>
      <c r="D9" s="24">
        <v>21</v>
      </c>
      <c r="E9" s="24">
        <v>73</v>
      </c>
      <c r="F9" s="24">
        <v>25</v>
      </c>
      <c r="G9" s="24">
        <v>19</v>
      </c>
    </row>
    <row r="10" spans="1:7" x14ac:dyDescent="0.25">
      <c r="A10" s="23">
        <v>44166</v>
      </c>
      <c r="B10" s="24">
        <v>498</v>
      </c>
      <c r="C10" s="24">
        <v>1490</v>
      </c>
      <c r="D10" s="24">
        <v>25</v>
      </c>
      <c r="E10" s="24">
        <v>68</v>
      </c>
      <c r="F10" s="24">
        <v>14</v>
      </c>
      <c r="G10" s="24">
        <v>32</v>
      </c>
    </row>
    <row r="11" spans="1:7" x14ac:dyDescent="0.25">
      <c r="A11" s="23">
        <v>44197</v>
      </c>
      <c r="B11" s="24">
        <v>525</v>
      </c>
      <c r="C11" s="24">
        <v>1344</v>
      </c>
      <c r="D11" s="24">
        <v>26</v>
      </c>
      <c r="E11" s="24">
        <v>63</v>
      </c>
      <c r="F11" s="24">
        <v>22</v>
      </c>
      <c r="G11" s="24">
        <v>28</v>
      </c>
    </row>
    <row r="12" spans="1:7" x14ac:dyDescent="0.25">
      <c r="A12" s="23">
        <v>44228</v>
      </c>
      <c r="B12" s="24">
        <v>361</v>
      </c>
      <c r="C12" s="24">
        <v>1028</v>
      </c>
      <c r="D12" s="24">
        <v>19</v>
      </c>
      <c r="E12" s="24">
        <v>52</v>
      </c>
      <c r="F12" s="24">
        <v>22</v>
      </c>
      <c r="G12" s="24">
        <v>19</v>
      </c>
    </row>
    <row r="13" spans="1:7" x14ac:dyDescent="0.25">
      <c r="A13" s="23">
        <v>44256</v>
      </c>
      <c r="B13" s="24">
        <v>655</v>
      </c>
      <c r="C13" s="24">
        <v>1692</v>
      </c>
      <c r="D13" s="24">
        <v>36</v>
      </c>
      <c r="E13" s="24">
        <v>64</v>
      </c>
      <c r="F13" s="24">
        <v>54</v>
      </c>
      <c r="G13" s="24">
        <v>40</v>
      </c>
    </row>
    <row r="14" spans="1:7" x14ac:dyDescent="0.25">
      <c r="A14" s="23">
        <v>44287</v>
      </c>
      <c r="B14" s="24">
        <v>676</v>
      </c>
      <c r="C14" s="24">
        <v>1363</v>
      </c>
      <c r="D14" s="24">
        <v>33</v>
      </c>
      <c r="E14" s="24">
        <v>98</v>
      </c>
      <c r="F14" s="24">
        <v>65</v>
      </c>
      <c r="G14" s="24">
        <v>27</v>
      </c>
    </row>
    <row r="16" spans="1:7" s="4" customFormat="1" x14ac:dyDescent="0.25">
      <c r="A16" s="4" t="s">
        <v>73</v>
      </c>
      <c r="B16" s="4">
        <f>SUM(B2:B14)</f>
        <v>7094</v>
      </c>
      <c r="C16" s="4">
        <f t="shared" ref="C16:G16" si="0">SUM(C2:C14)</f>
        <v>18317</v>
      </c>
      <c r="D16" s="4">
        <f t="shared" si="0"/>
        <v>376</v>
      </c>
      <c r="E16" s="4">
        <f t="shared" si="0"/>
        <v>974</v>
      </c>
      <c r="F16" s="4">
        <f t="shared" si="0"/>
        <v>379</v>
      </c>
      <c r="G16" s="4">
        <f t="shared" si="0"/>
        <v>378</v>
      </c>
    </row>
    <row r="17" spans="1:7" x14ac:dyDescent="0.25">
      <c r="A17" s="1"/>
    </row>
    <row r="18" spans="1:7" x14ac:dyDescent="0.25">
      <c r="A18" s="4"/>
      <c r="B18" s="4"/>
      <c r="C18" s="4"/>
      <c r="D18" s="4"/>
      <c r="E18" s="4"/>
      <c r="F18" s="4"/>
      <c r="G18" s="4"/>
    </row>
    <row r="19" spans="1:7" x14ac:dyDescent="0.25">
      <c r="A19" s="2"/>
    </row>
    <row r="20" spans="1:7" x14ac:dyDescent="0.25">
      <c r="A20" s="2"/>
    </row>
    <row r="21" spans="1:7" x14ac:dyDescent="0.25">
      <c r="A21" s="2"/>
    </row>
    <row r="22" spans="1:7" x14ac:dyDescent="0.25">
      <c r="A22" s="2"/>
    </row>
    <row r="23" spans="1:7" x14ac:dyDescent="0.25">
      <c r="A23" s="2"/>
    </row>
    <row r="24" spans="1:7" x14ac:dyDescent="0.25">
      <c r="A24" s="2"/>
    </row>
    <row r="25" spans="1:7" x14ac:dyDescent="0.25">
      <c r="A25" s="2"/>
    </row>
    <row r="26" spans="1:7" x14ac:dyDescent="0.25">
      <c r="A26" s="2"/>
    </row>
    <row r="27" spans="1:7" x14ac:dyDescent="0.25">
      <c r="A27" s="2"/>
    </row>
    <row r="28" spans="1:7" x14ac:dyDescent="0.25">
      <c r="A28" s="2"/>
    </row>
    <row r="29" spans="1:7" x14ac:dyDescent="0.25">
      <c r="A29" s="2"/>
    </row>
    <row r="30" spans="1:7" x14ac:dyDescent="0.25">
      <c r="A30" s="2"/>
    </row>
    <row r="31" spans="1:7" x14ac:dyDescent="0.25">
      <c r="A31" s="2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171D1-D0EC-474C-86B0-9A038E932010}">
  <dimension ref="A1:G31"/>
  <sheetViews>
    <sheetView topLeftCell="A17" workbookViewId="0">
      <selection activeCell="I33" sqref="I33"/>
    </sheetView>
  </sheetViews>
  <sheetFormatPr defaultRowHeight="15" x14ac:dyDescent="0.25"/>
  <cols>
    <col min="1" max="1" width="11.28515625" customWidth="1"/>
    <col min="2" max="2" width="14.140625" bestFit="1" customWidth="1"/>
    <col min="3" max="3" width="11.140625" bestFit="1" customWidth="1"/>
    <col min="4" max="4" width="5.5703125" bestFit="1" customWidth="1"/>
    <col min="5" max="5" width="16.42578125" bestFit="1" customWidth="1"/>
    <col min="6" max="6" width="17.42578125" bestFit="1" customWidth="1"/>
    <col min="7" max="7" width="9.7109375" bestFit="1" customWidth="1"/>
    <col min="8" max="8" width="4" bestFit="1" customWidth="1"/>
  </cols>
  <sheetData>
    <row r="1" spans="1:7" s="4" customFormat="1" x14ac:dyDescent="0.25">
      <c r="A1" s="4" t="s">
        <v>19</v>
      </c>
      <c r="B1" s="4" t="s">
        <v>21</v>
      </c>
      <c r="C1" s="4" t="s">
        <v>70</v>
      </c>
      <c r="D1" s="4" t="s">
        <v>27</v>
      </c>
      <c r="E1" s="4" t="s">
        <v>25</v>
      </c>
      <c r="F1" s="4" t="s">
        <v>71</v>
      </c>
      <c r="G1" s="4" t="s">
        <v>24</v>
      </c>
    </row>
    <row r="2" spans="1:7" x14ac:dyDescent="0.25">
      <c r="A2" s="2">
        <v>43922</v>
      </c>
      <c r="B2">
        <v>511</v>
      </c>
      <c r="C2">
        <v>1448</v>
      </c>
      <c r="D2">
        <v>16</v>
      </c>
      <c r="E2">
        <v>64</v>
      </c>
      <c r="F2">
        <v>23</v>
      </c>
      <c r="G2">
        <v>39</v>
      </c>
    </row>
    <row r="3" spans="1:7" x14ac:dyDescent="0.25">
      <c r="A3" s="2">
        <v>43952</v>
      </c>
      <c r="B3">
        <v>492</v>
      </c>
      <c r="C3">
        <v>1204</v>
      </c>
      <c r="D3">
        <v>39</v>
      </c>
      <c r="E3">
        <v>46</v>
      </c>
      <c r="F3">
        <v>18</v>
      </c>
      <c r="G3">
        <v>17</v>
      </c>
    </row>
    <row r="4" spans="1:7" x14ac:dyDescent="0.25">
      <c r="A4" s="2">
        <v>43983</v>
      </c>
      <c r="B4">
        <v>569</v>
      </c>
      <c r="C4">
        <v>1448</v>
      </c>
      <c r="D4">
        <v>28</v>
      </c>
      <c r="E4">
        <v>85</v>
      </c>
      <c r="F4">
        <v>12</v>
      </c>
      <c r="G4">
        <v>37</v>
      </c>
    </row>
    <row r="5" spans="1:7" x14ac:dyDescent="0.25">
      <c r="A5" s="2">
        <v>44013</v>
      </c>
      <c r="B5">
        <v>591</v>
      </c>
      <c r="C5">
        <v>1417</v>
      </c>
      <c r="D5">
        <v>30</v>
      </c>
      <c r="E5">
        <v>98</v>
      </c>
      <c r="F5">
        <v>23</v>
      </c>
      <c r="G5">
        <v>28</v>
      </c>
    </row>
    <row r="6" spans="1:7" x14ac:dyDescent="0.25">
      <c r="A6" s="2">
        <v>44044</v>
      </c>
      <c r="B6">
        <v>574</v>
      </c>
      <c r="C6">
        <v>1511</v>
      </c>
      <c r="D6">
        <v>37</v>
      </c>
      <c r="E6">
        <v>76</v>
      </c>
      <c r="F6">
        <v>22</v>
      </c>
      <c r="G6">
        <v>24</v>
      </c>
    </row>
    <row r="7" spans="1:7" x14ac:dyDescent="0.25">
      <c r="A7" s="2">
        <v>44075</v>
      </c>
      <c r="B7">
        <v>607</v>
      </c>
      <c r="C7">
        <v>1562</v>
      </c>
      <c r="D7">
        <v>41</v>
      </c>
      <c r="E7">
        <v>88</v>
      </c>
      <c r="F7">
        <v>48</v>
      </c>
      <c r="G7">
        <v>23</v>
      </c>
    </row>
    <row r="8" spans="1:7" x14ac:dyDescent="0.25">
      <c r="A8" s="2">
        <v>44105</v>
      </c>
      <c r="B8">
        <v>517</v>
      </c>
      <c r="C8">
        <v>1488</v>
      </c>
      <c r="D8">
        <v>25</v>
      </c>
      <c r="E8">
        <v>99</v>
      </c>
      <c r="F8">
        <v>31</v>
      </c>
      <c r="G8">
        <v>45</v>
      </c>
    </row>
    <row r="9" spans="1:7" x14ac:dyDescent="0.25">
      <c r="A9" s="2">
        <v>44136</v>
      </c>
      <c r="B9">
        <v>518</v>
      </c>
      <c r="C9">
        <v>1322</v>
      </c>
      <c r="D9">
        <v>21</v>
      </c>
      <c r="E9">
        <v>73</v>
      </c>
      <c r="F9">
        <v>25</v>
      </c>
      <c r="G9">
        <v>19</v>
      </c>
    </row>
    <row r="10" spans="1:7" x14ac:dyDescent="0.25">
      <c r="A10" s="2">
        <v>44166</v>
      </c>
      <c r="B10">
        <v>498</v>
      </c>
      <c r="C10">
        <v>1490</v>
      </c>
      <c r="D10">
        <v>25</v>
      </c>
      <c r="E10">
        <v>68</v>
      </c>
      <c r="F10">
        <v>14</v>
      </c>
      <c r="G10">
        <v>32</v>
      </c>
    </row>
    <row r="11" spans="1:7" x14ac:dyDescent="0.25">
      <c r="A11" s="2">
        <v>44197</v>
      </c>
      <c r="B11">
        <v>525</v>
      </c>
      <c r="C11">
        <v>1344</v>
      </c>
      <c r="D11">
        <v>26</v>
      </c>
      <c r="E11">
        <v>63</v>
      </c>
      <c r="F11">
        <v>22</v>
      </c>
      <c r="G11">
        <v>28</v>
      </c>
    </row>
    <row r="12" spans="1:7" x14ac:dyDescent="0.25">
      <c r="A12" s="2">
        <v>44228</v>
      </c>
      <c r="B12">
        <v>361</v>
      </c>
      <c r="C12">
        <v>1028</v>
      </c>
      <c r="D12">
        <v>19</v>
      </c>
      <c r="E12">
        <v>52</v>
      </c>
      <c r="F12">
        <v>22</v>
      </c>
      <c r="G12">
        <v>19</v>
      </c>
    </row>
    <row r="13" spans="1:7" x14ac:dyDescent="0.25">
      <c r="A13" s="2">
        <v>44256</v>
      </c>
      <c r="B13">
        <v>655</v>
      </c>
      <c r="C13">
        <v>1692</v>
      </c>
      <c r="D13">
        <v>36</v>
      </c>
      <c r="E13">
        <v>64</v>
      </c>
      <c r="F13">
        <v>54</v>
      </c>
      <c r="G13">
        <v>40</v>
      </c>
    </row>
    <row r="14" spans="1:7" x14ac:dyDescent="0.25">
      <c r="A14" s="2">
        <v>44287</v>
      </c>
      <c r="B14">
        <v>676</v>
      </c>
      <c r="C14">
        <v>1363</v>
      </c>
      <c r="D14">
        <v>33</v>
      </c>
      <c r="E14">
        <v>98</v>
      </c>
      <c r="F14">
        <v>65</v>
      </c>
      <c r="G14">
        <v>27</v>
      </c>
    </row>
    <row r="17" spans="1:7" x14ac:dyDescent="0.25">
      <c r="A17" s="1" t="s">
        <v>72</v>
      </c>
    </row>
    <row r="18" spans="1:7" x14ac:dyDescent="0.25">
      <c r="A18" s="4" t="s">
        <v>19</v>
      </c>
      <c r="B18" s="4" t="s">
        <v>21</v>
      </c>
      <c r="C18" s="4" t="s">
        <v>70</v>
      </c>
      <c r="D18" s="4" t="s">
        <v>27</v>
      </c>
      <c r="E18" s="4" t="s">
        <v>25</v>
      </c>
      <c r="F18" s="4" t="s">
        <v>71</v>
      </c>
      <c r="G18" s="4" t="s">
        <v>24</v>
      </c>
    </row>
    <row r="19" spans="1:7" x14ac:dyDescent="0.25">
      <c r="A19" s="2">
        <v>43922</v>
      </c>
      <c r="B19">
        <f>IF('Support (2)'!$T$4 = 1,B2,NA())</f>
        <v>511</v>
      </c>
      <c r="C19" t="e">
        <f>IF('Support (2)'!$T$4 = 2,C2,NA())</f>
        <v>#N/A</v>
      </c>
      <c r="D19" t="e">
        <f>IF('Support (2)'!$T$4 = 3,D2,NA())</f>
        <v>#N/A</v>
      </c>
      <c r="E19" t="e">
        <f>IF('Support (2)'!$T$4 = 4,E2,NA())</f>
        <v>#N/A</v>
      </c>
      <c r="F19" t="e">
        <f>IF('Support (2)'!$T$4 = 5,F2,NA())</f>
        <v>#N/A</v>
      </c>
      <c r="G19" t="e">
        <f>IF('Support (2)'!$T$4 = 6,G2,NA())</f>
        <v>#N/A</v>
      </c>
    </row>
    <row r="20" spans="1:7" x14ac:dyDescent="0.25">
      <c r="A20" s="2">
        <v>43952</v>
      </c>
      <c r="B20">
        <f>IF('Support (2)'!$T$4 = 1,B3,NA())</f>
        <v>492</v>
      </c>
      <c r="C20" t="e">
        <f>IF('Support (2)'!$T$4 = 2,C3,NA())</f>
        <v>#N/A</v>
      </c>
      <c r="D20" t="e">
        <f>IF('Support (2)'!$T$4 = 3,D3,NA())</f>
        <v>#N/A</v>
      </c>
      <c r="E20" t="e">
        <f>IF('Support (2)'!$T$4 = 4,E3,NA())</f>
        <v>#N/A</v>
      </c>
      <c r="F20" t="e">
        <f>IF('Support (2)'!$T$4 = 5,F3,NA())</f>
        <v>#N/A</v>
      </c>
      <c r="G20" t="e">
        <f>IF('Support (2)'!$T$4 = 6,G3,NA())</f>
        <v>#N/A</v>
      </c>
    </row>
    <row r="21" spans="1:7" x14ac:dyDescent="0.25">
      <c r="A21" s="2">
        <v>43983</v>
      </c>
      <c r="B21">
        <f>IF('Support (2)'!$T$4 = 1,B4,NA())</f>
        <v>569</v>
      </c>
      <c r="C21" t="e">
        <f>IF('Support (2)'!$T$4 = 2,C4,NA())</f>
        <v>#N/A</v>
      </c>
      <c r="D21" t="e">
        <f>IF('Support (2)'!$T$4 = 3,D4,NA())</f>
        <v>#N/A</v>
      </c>
      <c r="E21" t="e">
        <f>IF('Support (2)'!$T$4 = 4,E4,NA())</f>
        <v>#N/A</v>
      </c>
      <c r="F21" t="e">
        <f>IF('Support (2)'!$T$4 = 5,F4,NA())</f>
        <v>#N/A</v>
      </c>
      <c r="G21" t="e">
        <f>IF('Support (2)'!$T$4 = 6,G4,NA())</f>
        <v>#N/A</v>
      </c>
    </row>
    <row r="22" spans="1:7" x14ac:dyDescent="0.25">
      <c r="A22" s="2">
        <v>44013</v>
      </c>
      <c r="B22">
        <f>IF('Support (2)'!$T$4 = 1,B5,NA())</f>
        <v>591</v>
      </c>
      <c r="C22" t="e">
        <f>IF('Support (2)'!$T$4 = 2,C5,NA())</f>
        <v>#N/A</v>
      </c>
      <c r="D22" t="e">
        <f>IF('Support (2)'!$T$4 = 3,D5,NA())</f>
        <v>#N/A</v>
      </c>
      <c r="E22" t="e">
        <f>IF('Support (2)'!$T$4 = 4,E5,NA())</f>
        <v>#N/A</v>
      </c>
      <c r="F22" t="e">
        <f>IF('Support (2)'!$T$4 = 5,F5,NA())</f>
        <v>#N/A</v>
      </c>
      <c r="G22" t="e">
        <f>IF('Support (2)'!$T$4 = 6,G5,NA())</f>
        <v>#N/A</v>
      </c>
    </row>
    <row r="23" spans="1:7" x14ac:dyDescent="0.25">
      <c r="A23" s="2">
        <v>44044</v>
      </c>
      <c r="B23">
        <f>IF('Support (2)'!$T$4 = 1,B6,NA())</f>
        <v>574</v>
      </c>
      <c r="C23" t="e">
        <f>IF('Support (2)'!$T$4 = 2,C6,NA())</f>
        <v>#N/A</v>
      </c>
      <c r="D23" t="e">
        <f>IF('Support (2)'!$T$4 = 3,D6,NA())</f>
        <v>#N/A</v>
      </c>
      <c r="E23" t="e">
        <f>IF('Support (2)'!$T$4 = 4,E6,NA())</f>
        <v>#N/A</v>
      </c>
      <c r="F23" t="e">
        <f>IF('Support (2)'!$T$4 = 5,F6,NA())</f>
        <v>#N/A</v>
      </c>
      <c r="G23" t="e">
        <f>IF('Support (2)'!$T$4 = 6,G6,NA())</f>
        <v>#N/A</v>
      </c>
    </row>
    <row r="24" spans="1:7" x14ac:dyDescent="0.25">
      <c r="A24" s="2">
        <v>44075</v>
      </c>
      <c r="B24">
        <f>IF('Support (2)'!$T$4 = 1,B7,NA())</f>
        <v>607</v>
      </c>
      <c r="C24" t="e">
        <f>IF('Support (2)'!$T$4 = 2,C7,NA())</f>
        <v>#N/A</v>
      </c>
      <c r="D24" t="e">
        <f>IF('Support (2)'!$T$4 = 3,D7,NA())</f>
        <v>#N/A</v>
      </c>
      <c r="E24" t="e">
        <f>IF('Support (2)'!$T$4 = 4,E7,NA())</f>
        <v>#N/A</v>
      </c>
      <c r="F24" t="e">
        <f>IF('Support (2)'!$T$4 = 5,F7,NA())</f>
        <v>#N/A</v>
      </c>
      <c r="G24" t="e">
        <f>IF('Support (2)'!$T$4 = 6,G7,NA())</f>
        <v>#N/A</v>
      </c>
    </row>
    <row r="25" spans="1:7" x14ac:dyDescent="0.25">
      <c r="A25" s="2">
        <v>44105</v>
      </c>
      <c r="B25">
        <f>IF('Support (2)'!$T$4 = 1,B8,NA())</f>
        <v>517</v>
      </c>
      <c r="C25" t="e">
        <f>IF('Support (2)'!$T$4 = 2,C8,NA())</f>
        <v>#N/A</v>
      </c>
      <c r="D25" t="e">
        <f>IF('Support (2)'!$T$4 = 3,D8,NA())</f>
        <v>#N/A</v>
      </c>
      <c r="E25" t="e">
        <f>IF('Support (2)'!$T$4 = 4,E8,NA())</f>
        <v>#N/A</v>
      </c>
      <c r="F25" t="e">
        <f>IF('Support (2)'!$T$4 = 5,F8,NA())</f>
        <v>#N/A</v>
      </c>
      <c r="G25" t="e">
        <f>IF('Support (2)'!$T$4 = 6,G8,NA())</f>
        <v>#N/A</v>
      </c>
    </row>
    <row r="26" spans="1:7" x14ac:dyDescent="0.25">
      <c r="A26" s="2">
        <v>44136</v>
      </c>
      <c r="B26">
        <f>IF('Support (2)'!$T$4 = 1,B9,NA())</f>
        <v>518</v>
      </c>
      <c r="C26" t="e">
        <f>IF('Support (2)'!$T$4 = 2,C9,NA())</f>
        <v>#N/A</v>
      </c>
      <c r="D26" t="e">
        <f>IF('Support (2)'!$T$4 = 3,D9,NA())</f>
        <v>#N/A</v>
      </c>
      <c r="E26" t="e">
        <f>IF('Support (2)'!$T$4 = 4,E9,NA())</f>
        <v>#N/A</v>
      </c>
      <c r="F26" t="e">
        <f>IF('Support (2)'!$T$4 = 5,F9,NA())</f>
        <v>#N/A</v>
      </c>
      <c r="G26" t="e">
        <f>IF('Support (2)'!$T$4 = 6,G9,NA())</f>
        <v>#N/A</v>
      </c>
    </row>
    <row r="27" spans="1:7" x14ac:dyDescent="0.25">
      <c r="A27" s="2">
        <v>44166</v>
      </c>
      <c r="B27">
        <f>IF('Support (2)'!$T$4 = 1,B10,NA())</f>
        <v>498</v>
      </c>
      <c r="C27" t="e">
        <f>IF('Support (2)'!$T$4 = 2,C10,NA())</f>
        <v>#N/A</v>
      </c>
      <c r="D27" t="e">
        <f>IF('Support (2)'!$T$4 = 3,D10,NA())</f>
        <v>#N/A</v>
      </c>
      <c r="E27" t="e">
        <f>IF('Support (2)'!$T$4 = 4,E10,NA())</f>
        <v>#N/A</v>
      </c>
      <c r="F27" t="e">
        <f>IF('Support (2)'!$T$4 = 5,F10,NA())</f>
        <v>#N/A</v>
      </c>
      <c r="G27" t="e">
        <f>IF('Support (2)'!$T$4 = 6,G10,NA())</f>
        <v>#N/A</v>
      </c>
    </row>
    <row r="28" spans="1:7" x14ac:dyDescent="0.25">
      <c r="A28" s="2">
        <v>44197</v>
      </c>
      <c r="B28">
        <f>IF('Support (2)'!$T$4 = 1,B11,NA())</f>
        <v>525</v>
      </c>
      <c r="C28" t="e">
        <f>IF('Support (2)'!$T$4 = 2,C11,NA())</f>
        <v>#N/A</v>
      </c>
      <c r="D28" t="e">
        <f>IF('Support (2)'!$T$4 = 3,D11,NA())</f>
        <v>#N/A</v>
      </c>
      <c r="E28" t="e">
        <f>IF('Support (2)'!$T$4 = 4,E11,NA())</f>
        <v>#N/A</v>
      </c>
      <c r="F28" t="e">
        <f>IF('Support (2)'!$T$4 = 5,F11,NA())</f>
        <v>#N/A</v>
      </c>
      <c r="G28" t="e">
        <f>IF('Support (2)'!$T$4 = 6,G11,NA())</f>
        <v>#N/A</v>
      </c>
    </row>
    <row r="29" spans="1:7" x14ac:dyDescent="0.25">
      <c r="A29" s="2">
        <v>44228</v>
      </c>
      <c r="B29">
        <f>IF('Support (2)'!$T$4 = 1,B12,NA())</f>
        <v>361</v>
      </c>
      <c r="C29" t="e">
        <f>IF('Support (2)'!$T$4 = 2,C12,NA())</f>
        <v>#N/A</v>
      </c>
      <c r="D29" t="e">
        <f>IF('Support (2)'!$T$4 = 3,D12,NA())</f>
        <v>#N/A</v>
      </c>
      <c r="E29" t="e">
        <f>IF('Support (2)'!$T$4 = 4,E12,NA())</f>
        <v>#N/A</v>
      </c>
      <c r="F29" t="e">
        <f>IF('Support (2)'!$T$4 = 5,F12,NA())</f>
        <v>#N/A</v>
      </c>
      <c r="G29" t="e">
        <f>IF('Support (2)'!$T$4 = 6,G12,NA())</f>
        <v>#N/A</v>
      </c>
    </row>
    <row r="30" spans="1:7" x14ac:dyDescent="0.25">
      <c r="A30" s="2">
        <v>44256</v>
      </c>
      <c r="B30">
        <f>IF('Support (2)'!$T$4 = 1,B13,NA())</f>
        <v>655</v>
      </c>
      <c r="C30" t="e">
        <f>IF('Support (2)'!$T$4 = 2,C13,NA())</f>
        <v>#N/A</v>
      </c>
      <c r="D30" t="e">
        <f>IF('Support (2)'!$T$4 = 3,D13,NA())</f>
        <v>#N/A</v>
      </c>
      <c r="E30" t="e">
        <f>IF('Support (2)'!$T$4 = 4,E13,NA())</f>
        <v>#N/A</v>
      </c>
      <c r="F30" t="e">
        <f>IF('Support (2)'!$T$4 = 5,F13,NA())</f>
        <v>#N/A</v>
      </c>
      <c r="G30" t="e">
        <f>IF('Support (2)'!$T$4 = 6,G13,NA())</f>
        <v>#N/A</v>
      </c>
    </row>
    <row r="31" spans="1:7" x14ac:dyDescent="0.25">
      <c r="A31" s="2">
        <v>44287</v>
      </c>
      <c r="B31">
        <f>IF('Support (2)'!$T$4 = 1,B14,NA())</f>
        <v>676</v>
      </c>
      <c r="C31" t="e">
        <f>IF('Support (2)'!$T$4 = 2,C14,NA())</f>
        <v>#N/A</v>
      </c>
      <c r="D31" t="e">
        <f>IF('Support (2)'!$T$4 = 3,D14,NA())</f>
        <v>#N/A</v>
      </c>
      <c r="E31" t="e">
        <f>IF('Support (2)'!$T$4 = 4,E14,NA())</f>
        <v>#N/A</v>
      </c>
      <c r="F31" t="e">
        <f>IF('Support (2)'!$T$4 = 5,F14,NA())</f>
        <v>#N/A</v>
      </c>
      <c r="G31" t="e">
        <f>IF('Support (2)'!$T$4 = 6,G14,NA())</f>
        <v>#N/A</v>
      </c>
    </row>
  </sheetData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F782C-ACDE-4841-8D90-0206405AE922}">
  <dimension ref="F6:P10"/>
  <sheetViews>
    <sheetView showGridLines="0" topLeftCell="B1" workbookViewId="0">
      <selection activeCell="S16" sqref="S16"/>
    </sheetView>
  </sheetViews>
  <sheetFormatPr defaultRowHeight="15" x14ac:dyDescent="0.25"/>
  <sheetData>
    <row r="6" spans="6:16" x14ac:dyDescent="0.25">
      <c r="F6" s="21"/>
      <c r="G6" s="21"/>
      <c r="H6" s="21"/>
      <c r="I6" s="21"/>
      <c r="J6" s="21"/>
      <c r="K6" s="21"/>
      <c r="L6" s="21"/>
      <c r="M6" s="21"/>
      <c r="N6" s="21"/>
      <c r="O6" s="21"/>
      <c r="P6" s="8"/>
    </row>
    <row r="7" spans="6:16" x14ac:dyDescent="0.25">
      <c r="F7" s="21"/>
      <c r="G7" s="21"/>
      <c r="H7" s="21"/>
      <c r="I7" s="21"/>
      <c r="J7" s="21"/>
      <c r="K7" s="21"/>
      <c r="L7" s="21"/>
      <c r="M7" s="21"/>
      <c r="N7" s="21"/>
      <c r="O7" s="21"/>
      <c r="P7" s="8"/>
    </row>
    <row r="8" spans="6:16" x14ac:dyDescent="0.25">
      <c r="F8" s="21"/>
      <c r="G8" s="21"/>
      <c r="H8" s="21"/>
      <c r="I8" s="21"/>
      <c r="J8" s="21"/>
      <c r="K8" s="21"/>
      <c r="L8" s="21"/>
      <c r="M8" s="21"/>
      <c r="N8" s="21"/>
      <c r="O8" s="21"/>
      <c r="P8" s="8"/>
    </row>
    <row r="9" spans="6:16" x14ac:dyDescent="0.25"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6:16" x14ac:dyDescent="0.25">
      <c r="F10" s="20"/>
      <c r="G10" s="20"/>
      <c r="H10" s="20"/>
      <c r="I10" s="20"/>
      <c r="J10" s="20"/>
      <c r="K10" s="20"/>
      <c r="L10" s="20"/>
      <c r="M10" s="20"/>
      <c r="N10" s="20"/>
      <c r="O10" s="20"/>
    </row>
  </sheetData>
  <pageMargins left="0.7" right="0.7" top="0.75" bottom="0.75" header="0.3" footer="0.3"/>
  <pageSetup paperSize="2833" orientation="portrait" horizontalDpi="180" verticalDpi="18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r:id="rId4" name="Option Button 1">
              <controlPr defaultSize="0" autoFill="0" autoLine="0" autoPict="0">
                <anchor moveWithCells="1">
                  <from>
                    <xdr:col>5</xdr:col>
                    <xdr:colOff>180975</xdr:colOff>
                    <xdr:row>5</xdr:row>
                    <xdr:rowOff>161925</xdr:rowOff>
                  </from>
                  <to>
                    <xdr:col>7</xdr:col>
                    <xdr:colOff>76200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" r:id="rId5" name="Option Button 2">
              <controlPr defaultSize="0" autoFill="0" autoLine="0" autoPict="0">
                <anchor moveWithCells="1">
                  <from>
                    <xdr:col>6</xdr:col>
                    <xdr:colOff>590550</xdr:colOff>
                    <xdr:row>5</xdr:row>
                    <xdr:rowOff>161925</xdr:rowOff>
                  </from>
                  <to>
                    <xdr:col>8</xdr:col>
                    <xdr:colOff>495300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9" r:id="rId6" name="Option Button 3">
              <controlPr defaultSize="0" autoFill="0" autoLine="0" autoPict="0">
                <anchor moveWithCells="1">
                  <from>
                    <xdr:col>8</xdr:col>
                    <xdr:colOff>228600</xdr:colOff>
                    <xdr:row>5</xdr:row>
                    <xdr:rowOff>171450</xdr:rowOff>
                  </from>
                  <to>
                    <xdr:col>9</xdr:col>
                    <xdr:colOff>152400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0" r:id="rId7" name="Option Button 4">
              <controlPr defaultSize="0" autoFill="0" autoLine="0" autoPict="0">
                <anchor moveWithCells="1">
                  <from>
                    <xdr:col>9</xdr:col>
                    <xdr:colOff>142875</xdr:colOff>
                    <xdr:row>5</xdr:row>
                    <xdr:rowOff>180975</xdr:rowOff>
                  </from>
                  <to>
                    <xdr:col>11</xdr:col>
                    <xdr:colOff>114300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1" r:id="rId8" name="Option Button 5">
              <controlPr defaultSize="0" autoFill="0" autoLine="0" autoPict="0">
                <anchor moveWithCells="1">
                  <from>
                    <xdr:col>11</xdr:col>
                    <xdr:colOff>133350</xdr:colOff>
                    <xdr:row>5</xdr:row>
                    <xdr:rowOff>180975</xdr:rowOff>
                  </from>
                  <to>
                    <xdr:col>13</xdr:col>
                    <xdr:colOff>190500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2" r:id="rId9" name="Option Button 6">
              <controlPr defaultSize="0" autoFill="0" autoLine="0" autoPict="0">
                <anchor moveWithCells="1">
                  <from>
                    <xdr:col>13</xdr:col>
                    <xdr:colOff>285750</xdr:colOff>
                    <xdr:row>6</xdr:row>
                    <xdr:rowOff>0</xdr:rowOff>
                  </from>
                  <to>
                    <xdr:col>14</xdr:col>
                    <xdr:colOff>457200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3" r:id="rId10" name="Group Box 7">
              <controlPr defaultSize="0" autoFill="0" autoPict="0">
                <anchor moveWithCells="1">
                  <from>
                    <xdr:col>5</xdr:col>
                    <xdr:colOff>0</xdr:colOff>
                    <xdr:row>4</xdr:row>
                    <xdr:rowOff>171450</xdr:rowOff>
                  </from>
                  <to>
                    <xdr:col>15</xdr:col>
                    <xdr:colOff>0</xdr:colOff>
                    <xdr:row>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1A682-98F3-49A9-B797-693FAB1D8619}">
  <dimension ref="F6:P10"/>
  <sheetViews>
    <sheetView showGridLines="0" tabSelected="1" topLeftCell="B4" workbookViewId="0">
      <selection activeCell="Q43" sqref="Q43"/>
    </sheetView>
  </sheetViews>
  <sheetFormatPr defaultRowHeight="15" x14ac:dyDescent="0.25"/>
  <sheetData>
    <row r="6" spans="6:16" x14ac:dyDescent="0.25">
      <c r="F6" s="21"/>
      <c r="G6" s="21"/>
      <c r="H6" s="21"/>
      <c r="I6" s="21"/>
      <c r="J6" s="21"/>
      <c r="K6" s="21"/>
      <c r="L6" s="21"/>
      <c r="M6" s="21"/>
      <c r="N6" s="21"/>
      <c r="O6" s="21"/>
      <c r="P6" s="8"/>
    </row>
    <row r="7" spans="6:16" x14ac:dyDescent="0.25">
      <c r="F7" s="21"/>
      <c r="G7" s="21"/>
      <c r="H7" s="21"/>
      <c r="I7" s="21"/>
      <c r="J7" s="21"/>
      <c r="K7" s="21"/>
      <c r="L7" s="21"/>
      <c r="M7" s="21"/>
      <c r="N7" s="21"/>
      <c r="O7" s="21"/>
      <c r="P7" s="8"/>
    </row>
    <row r="8" spans="6:16" x14ac:dyDescent="0.25">
      <c r="F8" s="21"/>
      <c r="G8" s="21"/>
      <c r="H8" s="21"/>
      <c r="I8" s="21"/>
      <c r="J8" s="21"/>
      <c r="K8" s="21"/>
      <c r="L8" s="21"/>
      <c r="M8" s="21"/>
      <c r="N8" s="21"/>
      <c r="O8" s="21"/>
      <c r="P8" s="8"/>
    </row>
    <row r="9" spans="6:16" x14ac:dyDescent="0.25"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6:16" x14ac:dyDescent="0.25">
      <c r="F10" s="20"/>
      <c r="G10" s="20"/>
      <c r="H10" s="20"/>
      <c r="I10" s="20"/>
      <c r="J10" s="20"/>
      <c r="K10" s="20"/>
      <c r="L10" s="20"/>
      <c r="M10" s="20"/>
      <c r="N10" s="20"/>
      <c r="O10" s="20"/>
    </row>
  </sheetData>
  <pageMargins left="0.7" right="0.7" top="0.75" bottom="0.75" header="0.3" footer="0.3"/>
  <pageSetup paperSize="2833" orientation="portrait" horizontalDpi="180" verticalDpi="18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1" r:id="rId4" name="Option Button 1">
              <controlPr defaultSize="0" autoFill="0" autoLine="0" autoPict="0">
                <anchor moveWithCells="1">
                  <from>
                    <xdr:col>5</xdr:col>
                    <xdr:colOff>180975</xdr:colOff>
                    <xdr:row>5</xdr:row>
                    <xdr:rowOff>161925</xdr:rowOff>
                  </from>
                  <to>
                    <xdr:col>7</xdr:col>
                    <xdr:colOff>76200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2" r:id="rId5" name="Option Button 2">
              <controlPr defaultSize="0" autoFill="0" autoLine="0" autoPict="0">
                <anchor moveWithCells="1">
                  <from>
                    <xdr:col>6</xdr:col>
                    <xdr:colOff>590550</xdr:colOff>
                    <xdr:row>5</xdr:row>
                    <xdr:rowOff>161925</xdr:rowOff>
                  </from>
                  <to>
                    <xdr:col>8</xdr:col>
                    <xdr:colOff>495300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3" r:id="rId6" name="Option Button 3">
              <controlPr defaultSize="0" autoFill="0" autoLine="0" autoPict="0">
                <anchor moveWithCells="1">
                  <from>
                    <xdr:col>8</xdr:col>
                    <xdr:colOff>228600</xdr:colOff>
                    <xdr:row>5</xdr:row>
                    <xdr:rowOff>171450</xdr:rowOff>
                  </from>
                  <to>
                    <xdr:col>9</xdr:col>
                    <xdr:colOff>152400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4" r:id="rId7" name="Option Button 4">
              <controlPr defaultSize="0" autoFill="0" autoLine="0" autoPict="0">
                <anchor moveWithCells="1">
                  <from>
                    <xdr:col>9</xdr:col>
                    <xdr:colOff>142875</xdr:colOff>
                    <xdr:row>5</xdr:row>
                    <xdr:rowOff>180975</xdr:rowOff>
                  </from>
                  <to>
                    <xdr:col>11</xdr:col>
                    <xdr:colOff>114300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5" r:id="rId8" name="Option Button 5">
              <controlPr defaultSize="0" autoFill="0" autoLine="0" autoPict="0">
                <anchor moveWithCells="1">
                  <from>
                    <xdr:col>11</xdr:col>
                    <xdr:colOff>133350</xdr:colOff>
                    <xdr:row>5</xdr:row>
                    <xdr:rowOff>180975</xdr:rowOff>
                  </from>
                  <to>
                    <xdr:col>13</xdr:col>
                    <xdr:colOff>190500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6" r:id="rId9" name="Option Button 6">
              <controlPr defaultSize="0" autoFill="0" autoLine="0" autoPict="0">
                <anchor moveWithCells="1">
                  <from>
                    <xdr:col>13</xdr:col>
                    <xdr:colOff>285750</xdr:colOff>
                    <xdr:row>6</xdr:row>
                    <xdr:rowOff>0</xdr:rowOff>
                  </from>
                  <to>
                    <xdr:col>14</xdr:col>
                    <xdr:colOff>457200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7" r:id="rId10" name="Group Box 7">
              <controlPr defaultSize="0" autoFill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15</xdr:col>
                    <xdr:colOff>0</xdr:colOff>
                    <xdr:row>8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19599-1D50-4379-88A8-09B1AF2527FC}">
  <dimension ref="F6:P9"/>
  <sheetViews>
    <sheetView showGridLines="0" topLeftCell="F7" workbookViewId="0">
      <selection activeCell="J24" sqref="J24"/>
    </sheetView>
  </sheetViews>
  <sheetFormatPr defaultRowHeight="15" x14ac:dyDescent="0.25"/>
  <sheetData>
    <row r="6" spans="6:16" x14ac:dyDescent="0.25">
      <c r="F6" s="7"/>
      <c r="G6" s="7"/>
      <c r="H6" s="7"/>
      <c r="I6" s="7"/>
      <c r="J6" s="7"/>
      <c r="K6" s="7"/>
      <c r="L6" s="7"/>
      <c r="M6" s="7"/>
      <c r="N6" s="7"/>
      <c r="O6" s="7"/>
      <c r="P6" s="8"/>
    </row>
    <row r="7" spans="6:16" x14ac:dyDescent="0.25">
      <c r="F7" s="7"/>
      <c r="G7" s="7"/>
      <c r="H7" s="7"/>
      <c r="I7" s="7"/>
      <c r="J7" s="7"/>
      <c r="K7" s="7"/>
      <c r="L7" s="7"/>
      <c r="M7" s="7"/>
      <c r="N7" s="7"/>
      <c r="O7" s="7"/>
      <c r="P7" s="8"/>
    </row>
    <row r="8" spans="6:16" x14ac:dyDescent="0.25">
      <c r="F8" s="7"/>
      <c r="G8" s="7"/>
      <c r="H8" s="7"/>
      <c r="I8" s="7"/>
      <c r="J8" s="7"/>
      <c r="K8" s="7"/>
      <c r="L8" s="7"/>
      <c r="M8" s="7"/>
      <c r="N8" s="7"/>
      <c r="O8" s="7"/>
      <c r="P8" s="8"/>
    </row>
    <row r="9" spans="6:16" x14ac:dyDescent="0.25">
      <c r="F9" s="7"/>
      <c r="G9" s="7"/>
      <c r="H9" s="7"/>
      <c r="I9" s="7"/>
      <c r="J9" s="7"/>
      <c r="K9" s="7"/>
      <c r="L9" s="7"/>
      <c r="M9" s="7"/>
      <c r="N9" s="7"/>
      <c r="O9" s="7"/>
    </row>
  </sheetData>
  <pageMargins left="0.7" right="0.7" top="0.75" bottom="0.75" header="0.3" footer="0.3"/>
  <pageSetup paperSize="2833" orientation="portrait" horizontalDpi="180" verticalDpi="18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Option Button 1">
              <controlPr defaultSize="0" autoFill="0" autoLine="0" autoPict="0">
                <anchor moveWithCells="1">
                  <from>
                    <xdr:col>5</xdr:col>
                    <xdr:colOff>180975</xdr:colOff>
                    <xdr:row>5</xdr:row>
                    <xdr:rowOff>161925</xdr:rowOff>
                  </from>
                  <to>
                    <xdr:col>7</xdr:col>
                    <xdr:colOff>66675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Option Button 2">
              <controlPr defaultSize="0" autoFill="0" autoLine="0" autoPict="0">
                <anchor moveWithCells="1">
                  <from>
                    <xdr:col>6</xdr:col>
                    <xdr:colOff>590550</xdr:colOff>
                    <xdr:row>5</xdr:row>
                    <xdr:rowOff>161925</xdr:rowOff>
                  </from>
                  <to>
                    <xdr:col>8</xdr:col>
                    <xdr:colOff>476250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Option Button 3">
              <controlPr defaultSize="0" autoFill="0" autoLine="0" autoPict="0">
                <anchor moveWithCells="1">
                  <from>
                    <xdr:col>8</xdr:col>
                    <xdr:colOff>228600</xdr:colOff>
                    <xdr:row>5</xdr:row>
                    <xdr:rowOff>171450</xdr:rowOff>
                  </from>
                  <to>
                    <xdr:col>9</xdr:col>
                    <xdr:colOff>161925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Option Button 4">
              <controlPr defaultSize="0" autoFill="0" autoLine="0" autoPict="0">
                <anchor moveWithCells="1">
                  <from>
                    <xdr:col>9</xdr:col>
                    <xdr:colOff>142875</xdr:colOff>
                    <xdr:row>5</xdr:row>
                    <xdr:rowOff>180975</xdr:rowOff>
                  </from>
                  <to>
                    <xdr:col>11</xdr:col>
                    <xdr:colOff>123825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8" name="Option Button 5">
              <controlPr defaultSize="0" autoFill="0" autoLine="0" autoPict="0">
                <anchor moveWithCells="1">
                  <from>
                    <xdr:col>11</xdr:col>
                    <xdr:colOff>133350</xdr:colOff>
                    <xdr:row>5</xdr:row>
                    <xdr:rowOff>180975</xdr:rowOff>
                  </from>
                  <to>
                    <xdr:col>13</xdr:col>
                    <xdr:colOff>200025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9" name="Option Button 6">
              <controlPr defaultSize="0" autoFill="0" autoLine="0" autoPict="0">
                <anchor moveWithCells="1">
                  <from>
                    <xdr:col>13</xdr:col>
                    <xdr:colOff>285750</xdr:colOff>
                    <xdr:row>6</xdr:row>
                    <xdr:rowOff>0</xdr:rowOff>
                  </from>
                  <to>
                    <xdr:col>14</xdr:col>
                    <xdr:colOff>466725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10" name="Group Box 7">
              <controlPr defaultSize="0" autoFill="0" autoPict="0">
                <anchor moveWithCells="1">
                  <from>
                    <xdr:col>5</xdr:col>
                    <xdr:colOff>0</xdr:colOff>
                    <xdr:row>4</xdr:row>
                    <xdr:rowOff>171450</xdr:rowOff>
                  </from>
                  <to>
                    <xdr:col>15</xdr:col>
                    <xdr:colOff>9525</xdr:colOff>
                    <xdr:row>8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2415C-7C0A-44BE-9CF9-D6A7E55B8E29}">
  <sheetPr>
    <tabColor rgb="FFFF0000"/>
  </sheetPr>
  <dimension ref="A1"/>
  <sheetViews>
    <sheetView showGridLines="0" workbookViewId="0">
      <selection activeCell="S12" sqref="S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5</xdr:col>
                    <xdr:colOff>171450</xdr:colOff>
                    <xdr:row>3</xdr:row>
                    <xdr:rowOff>142875</xdr:rowOff>
                  </from>
                  <to>
                    <xdr:col>6</xdr:col>
                    <xdr:colOff>523875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6</xdr:col>
                    <xdr:colOff>495300</xdr:colOff>
                    <xdr:row>3</xdr:row>
                    <xdr:rowOff>133350</xdr:rowOff>
                  </from>
                  <to>
                    <xdr:col>8</xdr:col>
                    <xdr:colOff>152400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8</xdr:col>
                    <xdr:colOff>76200</xdr:colOff>
                    <xdr:row>3</xdr:row>
                    <xdr:rowOff>142875</xdr:rowOff>
                  </from>
                  <to>
                    <xdr:col>8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8</xdr:col>
                    <xdr:colOff>581025</xdr:colOff>
                    <xdr:row>3</xdr:row>
                    <xdr:rowOff>142875</xdr:rowOff>
                  </from>
                  <to>
                    <xdr:col>10</xdr:col>
                    <xdr:colOff>352425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10</xdr:col>
                    <xdr:colOff>466725</xdr:colOff>
                    <xdr:row>3</xdr:row>
                    <xdr:rowOff>142875</xdr:rowOff>
                  </from>
                  <to>
                    <xdr:col>12</xdr:col>
                    <xdr:colOff>238125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12</xdr:col>
                    <xdr:colOff>352425</xdr:colOff>
                    <xdr:row>3</xdr:row>
                    <xdr:rowOff>152400</xdr:rowOff>
                  </from>
                  <to>
                    <xdr:col>14</xdr:col>
                    <xdr:colOff>123825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8E624-E3BD-4DAC-AF70-6242C01B8121}">
  <sheetPr>
    <tabColor rgb="FFFF0000"/>
  </sheetPr>
  <dimension ref="A1"/>
  <sheetViews>
    <sheetView showGridLines="0" topLeftCell="G11" workbookViewId="0">
      <selection activeCell="Q24" sqref="Q24"/>
    </sheetView>
  </sheetViews>
  <sheetFormatPr defaultRowHeight="15" x14ac:dyDescent="0.25"/>
  <sheetData/>
  <pageMargins left="0.7" right="0.7" top="0.75" bottom="0.75" header="0.3" footer="0.3"/>
  <pageSetup paperSize="2833" orientation="portrait" horizontalDpi="180" verticalDpi="18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30" r:id="rId4" name="Option Button 10">
              <controlPr defaultSize="0" autoFill="0" autoLine="0" autoPict="0">
                <anchor moveWithCells="1">
                  <from>
                    <xdr:col>5</xdr:col>
                    <xdr:colOff>485775</xdr:colOff>
                    <xdr:row>6</xdr:row>
                    <xdr:rowOff>0</xdr:rowOff>
                  </from>
                  <to>
                    <xdr:col>7</xdr:col>
                    <xdr:colOff>371475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5" name="Option Button 11">
              <controlPr defaultSize="0" autoFill="0" autoLine="0" autoPict="0">
                <anchor moveWithCells="1">
                  <from>
                    <xdr:col>7</xdr:col>
                    <xdr:colOff>333375</xdr:colOff>
                    <xdr:row>6</xdr:row>
                    <xdr:rowOff>0</xdr:rowOff>
                  </from>
                  <to>
                    <xdr:col>9</xdr:col>
                    <xdr:colOff>219075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6" name="Option Button 12">
              <controlPr defaultSize="0" autoFill="0" autoLine="0" autoPict="0">
                <anchor moveWithCells="1">
                  <from>
                    <xdr:col>9</xdr:col>
                    <xdr:colOff>171450</xdr:colOff>
                    <xdr:row>6</xdr:row>
                    <xdr:rowOff>0</xdr:rowOff>
                  </from>
                  <to>
                    <xdr:col>10</xdr:col>
                    <xdr:colOff>104775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7" name="Option Button 13">
              <controlPr defaultSize="0" autoFill="0" autoLine="0" autoPict="0">
                <anchor moveWithCells="1">
                  <from>
                    <xdr:col>10</xdr:col>
                    <xdr:colOff>66675</xdr:colOff>
                    <xdr:row>6</xdr:row>
                    <xdr:rowOff>0</xdr:rowOff>
                  </from>
                  <to>
                    <xdr:col>12</xdr:col>
                    <xdr:colOff>47625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8" name="Option Button 14">
              <controlPr defaultSize="0" autoFill="0" autoLine="0" autoPict="0">
                <anchor moveWithCells="1">
                  <from>
                    <xdr:col>12</xdr:col>
                    <xdr:colOff>0</xdr:colOff>
                    <xdr:row>6</xdr:row>
                    <xdr:rowOff>0</xdr:rowOff>
                  </from>
                  <to>
                    <xdr:col>14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9" name="Option Button 15">
              <controlPr defaultSize="0" autoFill="0" autoLine="0" autoPict="0">
                <anchor moveWithCells="1">
                  <from>
                    <xdr:col>14</xdr:col>
                    <xdr:colOff>28575</xdr:colOff>
                    <xdr:row>6</xdr:row>
                    <xdr:rowOff>0</xdr:rowOff>
                  </from>
                  <to>
                    <xdr:col>15</xdr:col>
                    <xdr:colOff>209550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0" name="Group Box 16">
              <controlPr defaultSize="0" autoFill="0" autoPict="0">
                <anchor moveWithCells="1">
                  <from>
                    <xdr:col>5</xdr:col>
                    <xdr:colOff>438150</xdr:colOff>
                    <xdr:row>4</xdr:row>
                    <xdr:rowOff>123825</xdr:rowOff>
                  </from>
                  <to>
                    <xdr:col>16</xdr:col>
                    <xdr:colOff>85725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71C85-9A02-4BFE-AB1F-A00CE2BE161F}">
  <sheetPr>
    <tabColor rgb="FFFF0000"/>
  </sheetPr>
  <dimension ref="A1"/>
  <sheetViews>
    <sheetView zoomScale="98" zoomScaleNormal="98" workbookViewId="0">
      <selection activeCell="W11" sqref="W1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7C68F-E043-4F0B-855E-0CA800A1083A}">
  <sheetPr>
    <tabColor rgb="FFFF0000"/>
  </sheetPr>
  <dimension ref="A1"/>
  <sheetViews>
    <sheetView zoomScaleNormal="100" workbookViewId="0">
      <selection activeCell="I49" sqref="I4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F34D6-7652-4D9E-9930-F6CE17381761}">
  <sheetPr>
    <tabColor rgb="FFFF0000"/>
  </sheetPr>
  <dimension ref="A1"/>
  <sheetViews>
    <sheetView zoomScaleNormal="100" workbookViewId="0">
      <selection activeCell="C51" sqref="C5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DDA4E-176E-4B3E-963C-14F10E5C4FAA}">
  <dimension ref="A1:P27"/>
  <sheetViews>
    <sheetView workbookViewId="0">
      <pane ySplit="1" topLeftCell="A12" activePane="bottomLeft" state="frozen"/>
      <selection pane="bottomLeft" activeCell="I22" sqref="I22"/>
    </sheetView>
  </sheetViews>
  <sheetFormatPr defaultRowHeight="15" x14ac:dyDescent="0.25"/>
  <cols>
    <col min="1" max="1" width="10.140625" style="3" bestFit="1" customWidth="1"/>
    <col min="2" max="2" width="31.7109375" bestFit="1" customWidth="1"/>
    <col min="3" max="3" width="22" customWidth="1"/>
    <col min="4" max="4" width="22.85546875" bestFit="1" customWidth="1"/>
    <col min="5" max="5" width="25.85546875" customWidth="1"/>
    <col min="6" max="6" width="26.42578125" customWidth="1"/>
    <col min="7" max="7" width="27.28515625" bestFit="1" customWidth="1"/>
  </cols>
  <sheetData>
    <row r="1" spans="1:16" ht="45" x14ac:dyDescent="0.25">
      <c r="A1" t="s">
        <v>0</v>
      </c>
      <c r="B1" t="s">
        <v>1</v>
      </c>
      <c r="C1" s="1" t="s">
        <v>2</v>
      </c>
      <c r="D1" t="s">
        <v>3</v>
      </c>
      <c r="E1" s="1" t="s">
        <v>4</v>
      </c>
      <c r="F1" s="1" t="s">
        <v>5</v>
      </c>
      <c r="G1" t="s">
        <v>6</v>
      </c>
      <c r="H1" s="2" t="s">
        <v>59</v>
      </c>
      <c r="I1" s="2"/>
      <c r="J1" s="2"/>
      <c r="K1" s="2"/>
      <c r="L1" s="2"/>
      <c r="M1" s="2"/>
      <c r="N1" s="2"/>
      <c r="O1" s="2"/>
      <c r="P1" s="2"/>
    </row>
    <row r="2" spans="1:16" x14ac:dyDescent="0.25">
      <c r="A2" s="11">
        <v>44248</v>
      </c>
      <c r="B2">
        <v>361</v>
      </c>
      <c r="C2">
        <v>1028</v>
      </c>
      <c r="D2">
        <v>19</v>
      </c>
      <c r="E2">
        <v>52</v>
      </c>
      <c r="F2">
        <v>22</v>
      </c>
      <c r="G2">
        <v>19</v>
      </c>
      <c r="H2" s="11">
        <v>44248</v>
      </c>
    </row>
    <row r="3" spans="1:16" x14ac:dyDescent="0.25">
      <c r="A3" s="11">
        <v>43881</v>
      </c>
      <c r="B3">
        <v>580</v>
      </c>
      <c r="C3">
        <v>1687</v>
      </c>
      <c r="D3">
        <v>47</v>
      </c>
      <c r="E3">
        <v>92</v>
      </c>
      <c r="F3">
        <v>26</v>
      </c>
      <c r="G3">
        <v>24</v>
      </c>
      <c r="H3" s="11">
        <v>43881</v>
      </c>
    </row>
    <row r="4" spans="1:16" x14ac:dyDescent="0.25">
      <c r="A4" s="11">
        <v>44217</v>
      </c>
      <c r="B4">
        <v>525</v>
      </c>
      <c r="C4">
        <v>1344</v>
      </c>
      <c r="D4">
        <v>26</v>
      </c>
      <c r="E4">
        <v>63</v>
      </c>
      <c r="F4">
        <v>22</v>
      </c>
      <c r="G4">
        <v>28</v>
      </c>
      <c r="H4" s="11">
        <v>44217</v>
      </c>
    </row>
    <row r="5" spans="1:16" x14ac:dyDescent="0.25">
      <c r="A5" s="11">
        <v>43850</v>
      </c>
      <c r="B5">
        <v>611</v>
      </c>
      <c r="C5">
        <v>1675</v>
      </c>
      <c r="D5">
        <v>32</v>
      </c>
      <c r="E5">
        <v>81</v>
      </c>
      <c r="F5">
        <v>22</v>
      </c>
      <c r="G5">
        <v>17</v>
      </c>
      <c r="H5" s="11">
        <v>43850</v>
      </c>
    </row>
    <row r="6" spans="1:16" x14ac:dyDescent="0.25">
      <c r="A6" s="10" t="s">
        <v>55</v>
      </c>
      <c r="B6">
        <v>498</v>
      </c>
      <c r="C6">
        <v>1490</v>
      </c>
      <c r="D6">
        <v>25</v>
      </c>
      <c r="E6">
        <v>68</v>
      </c>
      <c r="F6">
        <v>14</v>
      </c>
      <c r="G6">
        <v>32</v>
      </c>
      <c r="H6" s="10" t="s">
        <v>55</v>
      </c>
    </row>
    <row r="7" spans="1:16" x14ac:dyDescent="0.25">
      <c r="A7" s="10" t="s">
        <v>56</v>
      </c>
      <c r="B7">
        <v>566</v>
      </c>
      <c r="C7">
        <v>1433</v>
      </c>
      <c r="D7">
        <v>31</v>
      </c>
      <c r="E7">
        <v>103</v>
      </c>
      <c r="F7">
        <v>31</v>
      </c>
      <c r="G7">
        <v>21</v>
      </c>
      <c r="H7" s="10" t="s">
        <v>56</v>
      </c>
    </row>
    <row r="8" spans="1:16" x14ac:dyDescent="0.25">
      <c r="A8" s="10" t="s">
        <v>53</v>
      </c>
      <c r="B8">
        <v>518</v>
      </c>
      <c r="C8">
        <v>1322</v>
      </c>
      <c r="D8">
        <v>21</v>
      </c>
      <c r="E8">
        <v>73</v>
      </c>
      <c r="F8">
        <v>25</v>
      </c>
      <c r="G8">
        <v>19</v>
      </c>
      <c r="H8" s="10" t="s">
        <v>53</v>
      </c>
    </row>
    <row r="9" spans="1:16" x14ac:dyDescent="0.25">
      <c r="A9" s="10" t="s">
        <v>54</v>
      </c>
      <c r="B9">
        <v>533</v>
      </c>
      <c r="C9">
        <v>1336</v>
      </c>
      <c r="D9">
        <v>30</v>
      </c>
      <c r="E9">
        <v>86</v>
      </c>
      <c r="F9">
        <v>24</v>
      </c>
      <c r="G9">
        <v>21</v>
      </c>
      <c r="H9" s="10" t="s">
        <v>54</v>
      </c>
    </row>
    <row r="10" spans="1:16" x14ac:dyDescent="0.25">
      <c r="A10" s="10" t="s">
        <v>51</v>
      </c>
      <c r="B10">
        <v>517</v>
      </c>
      <c r="C10">
        <v>1488</v>
      </c>
      <c r="D10">
        <v>25</v>
      </c>
      <c r="E10">
        <v>99</v>
      </c>
      <c r="F10">
        <v>31</v>
      </c>
      <c r="G10">
        <v>45</v>
      </c>
      <c r="H10" s="10" t="s">
        <v>51</v>
      </c>
    </row>
    <row r="11" spans="1:16" x14ac:dyDescent="0.25">
      <c r="A11" s="10" t="s">
        <v>52</v>
      </c>
      <c r="B11">
        <v>684</v>
      </c>
      <c r="C11">
        <v>1727</v>
      </c>
      <c r="D11">
        <v>32</v>
      </c>
      <c r="E11">
        <v>133</v>
      </c>
      <c r="F11">
        <v>33</v>
      </c>
      <c r="G11">
        <v>32</v>
      </c>
      <c r="H11" s="10" t="s">
        <v>52</v>
      </c>
    </row>
    <row r="12" spans="1:16" x14ac:dyDescent="0.25">
      <c r="A12" s="10" t="s">
        <v>49</v>
      </c>
      <c r="B12">
        <v>607</v>
      </c>
      <c r="C12">
        <v>1562</v>
      </c>
      <c r="D12">
        <v>41</v>
      </c>
      <c r="E12">
        <v>88</v>
      </c>
      <c r="F12">
        <v>48</v>
      </c>
      <c r="G12">
        <v>23</v>
      </c>
      <c r="H12" s="10" t="s">
        <v>49</v>
      </c>
    </row>
    <row r="13" spans="1:16" x14ac:dyDescent="0.25">
      <c r="A13" s="10" t="s">
        <v>50</v>
      </c>
      <c r="B13">
        <v>579</v>
      </c>
      <c r="C13">
        <v>1534</v>
      </c>
      <c r="D13">
        <v>26</v>
      </c>
      <c r="E13">
        <v>116</v>
      </c>
      <c r="F13">
        <v>39</v>
      </c>
      <c r="G13">
        <v>22</v>
      </c>
      <c r="H13" s="10" t="s">
        <v>50</v>
      </c>
    </row>
    <row r="14" spans="1:16" x14ac:dyDescent="0.25">
      <c r="A14" s="10" t="s">
        <v>47</v>
      </c>
      <c r="B14">
        <v>574</v>
      </c>
      <c r="C14">
        <v>1511</v>
      </c>
      <c r="D14">
        <v>37</v>
      </c>
      <c r="E14">
        <v>76</v>
      </c>
      <c r="F14">
        <v>22</v>
      </c>
      <c r="G14">
        <v>24</v>
      </c>
      <c r="H14" s="10" t="s">
        <v>47</v>
      </c>
    </row>
    <row r="15" spans="1:16" x14ac:dyDescent="0.25">
      <c r="A15" s="10" t="s">
        <v>48</v>
      </c>
      <c r="B15">
        <v>631</v>
      </c>
      <c r="C15">
        <v>1642</v>
      </c>
      <c r="D15">
        <v>35</v>
      </c>
      <c r="E15">
        <v>135</v>
      </c>
      <c r="F15">
        <v>49</v>
      </c>
      <c r="G15">
        <v>28</v>
      </c>
      <c r="H15" s="10" t="s">
        <v>48</v>
      </c>
    </row>
    <row r="16" spans="1:16" x14ac:dyDescent="0.25">
      <c r="A16" s="2" t="s">
        <v>7</v>
      </c>
      <c r="B16">
        <v>591</v>
      </c>
      <c r="C16">
        <v>1417</v>
      </c>
      <c r="D16">
        <v>30</v>
      </c>
      <c r="E16">
        <v>98</v>
      </c>
      <c r="F16">
        <v>23</v>
      </c>
      <c r="G16">
        <v>28</v>
      </c>
      <c r="H16" s="2" t="s">
        <v>7</v>
      </c>
    </row>
    <row r="17" spans="1:8" x14ac:dyDescent="0.25">
      <c r="A17" s="2" t="s">
        <v>8</v>
      </c>
      <c r="B17">
        <v>750</v>
      </c>
      <c r="C17">
        <v>1916</v>
      </c>
      <c r="D17">
        <v>39</v>
      </c>
      <c r="E17">
        <v>110</v>
      </c>
      <c r="F17">
        <v>28</v>
      </c>
      <c r="G17">
        <v>38</v>
      </c>
      <c r="H17" s="2" t="s">
        <v>8</v>
      </c>
    </row>
    <row r="18" spans="1:8" x14ac:dyDescent="0.25">
      <c r="A18" s="2" t="s">
        <v>9</v>
      </c>
      <c r="B18">
        <v>569</v>
      </c>
      <c r="C18">
        <v>1448</v>
      </c>
      <c r="D18">
        <v>28</v>
      </c>
      <c r="E18">
        <v>85</v>
      </c>
      <c r="F18">
        <v>12</v>
      </c>
      <c r="G18">
        <v>37</v>
      </c>
      <c r="H18" s="2" t="s">
        <v>9</v>
      </c>
    </row>
    <row r="19" spans="1:8" x14ac:dyDescent="0.25">
      <c r="A19" s="2" t="s">
        <v>10</v>
      </c>
      <c r="B19">
        <v>582</v>
      </c>
      <c r="C19">
        <v>1629</v>
      </c>
      <c r="D19">
        <v>34</v>
      </c>
      <c r="E19">
        <v>107</v>
      </c>
      <c r="F19">
        <v>33</v>
      </c>
      <c r="G19">
        <v>18</v>
      </c>
      <c r="H19" s="2" t="s">
        <v>10</v>
      </c>
    </row>
    <row r="20" spans="1:8" x14ac:dyDescent="0.25">
      <c r="A20" s="2" t="s">
        <v>11</v>
      </c>
      <c r="B20">
        <v>492</v>
      </c>
      <c r="C20">
        <v>1204</v>
      </c>
      <c r="D20">
        <v>39</v>
      </c>
      <c r="E20">
        <v>46</v>
      </c>
      <c r="F20">
        <v>18</v>
      </c>
      <c r="G20">
        <v>17</v>
      </c>
      <c r="H20" s="2" t="s">
        <v>11</v>
      </c>
    </row>
    <row r="21" spans="1:8" x14ac:dyDescent="0.25">
      <c r="A21" s="2" t="s">
        <v>12</v>
      </c>
      <c r="B21">
        <v>632</v>
      </c>
      <c r="C21">
        <v>1478</v>
      </c>
      <c r="D21">
        <v>19</v>
      </c>
      <c r="E21">
        <v>112</v>
      </c>
      <c r="F21">
        <v>27</v>
      </c>
      <c r="G21">
        <v>32</v>
      </c>
      <c r="H21" s="2" t="s">
        <v>12</v>
      </c>
    </row>
    <row r="22" spans="1:8" x14ac:dyDescent="0.25">
      <c r="A22" s="2" t="s">
        <v>13</v>
      </c>
      <c r="B22">
        <v>511</v>
      </c>
      <c r="C22">
        <v>1448</v>
      </c>
      <c r="D22">
        <v>16</v>
      </c>
      <c r="E22">
        <v>64</v>
      </c>
      <c r="F22">
        <v>23</v>
      </c>
      <c r="G22">
        <v>39</v>
      </c>
      <c r="H22" s="2" t="s">
        <v>13</v>
      </c>
    </row>
    <row r="23" spans="1:8" x14ac:dyDescent="0.25">
      <c r="A23" s="2" t="s">
        <v>14</v>
      </c>
      <c r="B23">
        <v>667</v>
      </c>
      <c r="C23">
        <v>1506</v>
      </c>
      <c r="D23">
        <v>28</v>
      </c>
      <c r="E23">
        <v>168</v>
      </c>
      <c r="F23">
        <v>39</v>
      </c>
      <c r="G23">
        <v>26</v>
      </c>
      <c r="H23" s="2" t="s">
        <v>14</v>
      </c>
    </row>
    <row r="24" spans="1:8" x14ac:dyDescent="0.25">
      <c r="A24" s="2" t="s">
        <v>15</v>
      </c>
      <c r="B24">
        <v>604</v>
      </c>
      <c r="C24">
        <v>1644</v>
      </c>
      <c r="D24">
        <v>34</v>
      </c>
      <c r="E24">
        <v>105</v>
      </c>
      <c r="F24">
        <v>21</v>
      </c>
      <c r="G24">
        <v>30</v>
      </c>
      <c r="H24" s="2" t="s">
        <v>15</v>
      </c>
    </row>
    <row r="25" spans="1:8" x14ac:dyDescent="0.25">
      <c r="A25" s="2" t="s">
        <v>16</v>
      </c>
      <c r="B25">
        <v>588</v>
      </c>
      <c r="C25">
        <v>1377</v>
      </c>
      <c r="D25">
        <v>28</v>
      </c>
      <c r="E25">
        <v>127</v>
      </c>
      <c r="F25">
        <v>53</v>
      </c>
      <c r="G25">
        <v>28</v>
      </c>
      <c r="H25" s="2" t="s">
        <v>16</v>
      </c>
    </row>
    <row r="26" spans="1:8" x14ac:dyDescent="0.25">
      <c r="A26" s="11">
        <v>44276</v>
      </c>
      <c r="B26">
        <v>655</v>
      </c>
      <c r="C26">
        <v>1692</v>
      </c>
      <c r="D26">
        <v>36</v>
      </c>
      <c r="E26">
        <v>64</v>
      </c>
      <c r="F26">
        <v>54</v>
      </c>
      <c r="G26">
        <v>40</v>
      </c>
      <c r="H26" s="11">
        <v>44276</v>
      </c>
    </row>
    <row r="27" spans="1:8" x14ac:dyDescent="0.25">
      <c r="A27" s="11">
        <v>44307</v>
      </c>
      <c r="B27">
        <v>676</v>
      </c>
      <c r="C27">
        <v>1363</v>
      </c>
      <c r="D27">
        <v>33</v>
      </c>
      <c r="E27">
        <v>98</v>
      </c>
      <c r="F27">
        <v>65</v>
      </c>
      <c r="G27">
        <v>27</v>
      </c>
      <c r="H27" s="11">
        <v>44307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27A4C-2641-4908-80D9-8EDE8E6545DA}">
  <dimension ref="A1:D157"/>
  <sheetViews>
    <sheetView topLeftCell="A140" workbookViewId="0">
      <selection activeCell="H150" sqref="H150"/>
    </sheetView>
  </sheetViews>
  <sheetFormatPr defaultRowHeight="15" x14ac:dyDescent="0.25"/>
  <cols>
    <col min="1" max="1" width="21.85546875" bestFit="1" customWidth="1"/>
  </cols>
  <sheetData>
    <row r="1" spans="1:4" s="4" customFormat="1" x14ac:dyDescent="0.25">
      <c r="A1" s="4" t="s">
        <v>17</v>
      </c>
      <c r="B1" s="4" t="s">
        <v>18</v>
      </c>
      <c r="C1" s="4" t="s">
        <v>19</v>
      </c>
      <c r="D1" s="4" t="s">
        <v>20</v>
      </c>
    </row>
    <row r="2" spans="1:4" x14ac:dyDescent="0.25">
      <c r="A2" t="s">
        <v>21</v>
      </c>
      <c r="B2">
        <v>2019</v>
      </c>
      <c r="C2" t="s">
        <v>22</v>
      </c>
      <c r="D2">
        <v>588</v>
      </c>
    </row>
    <row r="3" spans="1:4" x14ac:dyDescent="0.25">
      <c r="A3" t="s">
        <v>23</v>
      </c>
      <c r="B3">
        <v>2019</v>
      </c>
      <c r="C3" t="s">
        <v>22</v>
      </c>
      <c r="D3">
        <v>1377</v>
      </c>
    </row>
    <row r="4" spans="1:4" x14ac:dyDescent="0.25">
      <c r="A4" t="s">
        <v>27</v>
      </c>
      <c r="B4">
        <v>2019</v>
      </c>
      <c r="C4" t="s">
        <v>22</v>
      </c>
      <c r="D4">
        <v>28</v>
      </c>
    </row>
    <row r="5" spans="1:4" x14ac:dyDescent="0.25">
      <c r="A5" t="s">
        <v>25</v>
      </c>
      <c r="B5">
        <v>2019</v>
      </c>
      <c r="C5" t="s">
        <v>22</v>
      </c>
      <c r="D5">
        <v>127</v>
      </c>
    </row>
    <row r="6" spans="1:4" x14ac:dyDescent="0.25">
      <c r="A6" t="s">
        <v>26</v>
      </c>
      <c r="B6">
        <v>2019</v>
      </c>
      <c r="C6" t="s">
        <v>22</v>
      </c>
      <c r="D6">
        <v>53</v>
      </c>
    </row>
    <row r="7" spans="1:4" x14ac:dyDescent="0.25">
      <c r="A7" t="s">
        <v>24</v>
      </c>
      <c r="B7">
        <v>2019</v>
      </c>
      <c r="C7" t="s">
        <v>22</v>
      </c>
      <c r="D7">
        <v>28</v>
      </c>
    </row>
    <row r="8" spans="1:4" x14ac:dyDescent="0.25">
      <c r="A8" t="s">
        <v>21</v>
      </c>
      <c r="B8">
        <v>2019</v>
      </c>
      <c r="C8" t="s">
        <v>28</v>
      </c>
      <c r="D8">
        <v>667</v>
      </c>
    </row>
    <row r="9" spans="1:4" x14ac:dyDescent="0.25">
      <c r="A9" t="s">
        <v>23</v>
      </c>
      <c r="B9">
        <v>2019</v>
      </c>
      <c r="C9" t="s">
        <v>28</v>
      </c>
      <c r="D9">
        <v>1506</v>
      </c>
    </row>
    <row r="10" spans="1:4" x14ac:dyDescent="0.25">
      <c r="A10" t="s">
        <v>27</v>
      </c>
      <c r="B10">
        <v>2019</v>
      </c>
      <c r="C10" t="s">
        <v>28</v>
      </c>
      <c r="D10">
        <v>28</v>
      </c>
    </row>
    <row r="11" spans="1:4" x14ac:dyDescent="0.25">
      <c r="A11" t="s">
        <v>25</v>
      </c>
      <c r="B11">
        <v>2019</v>
      </c>
      <c r="C11" t="s">
        <v>28</v>
      </c>
      <c r="D11">
        <v>168</v>
      </c>
    </row>
    <row r="12" spans="1:4" x14ac:dyDescent="0.25">
      <c r="A12" t="s">
        <v>26</v>
      </c>
      <c r="B12">
        <v>2019</v>
      </c>
      <c r="C12" t="s">
        <v>28</v>
      </c>
      <c r="D12">
        <v>39</v>
      </c>
    </row>
    <row r="13" spans="1:4" x14ac:dyDescent="0.25">
      <c r="A13" t="s">
        <v>24</v>
      </c>
      <c r="B13">
        <v>2019</v>
      </c>
      <c r="C13" t="s">
        <v>28</v>
      </c>
      <c r="D13">
        <v>26</v>
      </c>
    </row>
    <row r="14" spans="1:4" x14ac:dyDescent="0.25">
      <c r="A14" t="s">
        <v>21</v>
      </c>
      <c r="B14">
        <v>2019</v>
      </c>
      <c r="C14" t="s">
        <v>29</v>
      </c>
      <c r="D14">
        <v>632</v>
      </c>
    </row>
    <row r="15" spans="1:4" x14ac:dyDescent="0.25">
      <c r="A15" t="s">
        <v>23</v>
      </c>
      <c r="B15">
        <v>2019</v>
      </c>
      <c r="C15" t="s">
        <v>29</v>
      </c>
      <c r="D15">
        <v>1478</v>
      </c>
    </row>
    <row r="16" spans="1:4" x14ac:dyDescent="0.25">
      <c r="A16" t="s">
        <v>27</v>
      </c>
      <c r="B16">
        <v>2019</v>
      </c>
      <c r="C16" t="s">
        <v>29</v>
      </c>
      <c r="D16">
        <v>19</v>
      </c>
    </row>
    <row r="17" spans="1:4" x14ac:dyDescent="0.25">
      <c r="A17" t="s">
        <v>25</v>
      </c>
      <c r="B17">
        <v>2019</v>
      </c>
      <c r="C17" t="s">
        <v>29</v>
      </c>
      <c r="D17">
        <v>112</v>
      </c>
    </row>
    <row r="18" spans="1:4" x14ac:dyDescent="0.25">
      <c r="A18" t="s">
        <v>26</v>
      </c>
      <c r="B18">
        <v>2019</v>
      </c>
      <c r="C18" t="s">
        <v>29</v>
      </c>
      <c r="D18">
        <v>27</v>
      </c>
    </row>
    <row r="19" spans="1:4" x14ac:dyDescent="0.25">
      <c r="A19" t="s">
        <v>24</v>
      </c>
      <c r="B19">
        <v>2019</v>
      </c>
      <c r="C19" t="s">
        <v>29</v>
      </c>
      <c r="D19">
        <v>32</v>
      </c>
    </row>
    <row r="20" spans="1:4" x14ac:dyDescent="0.25">
      <c r="A20" t="s">
        <v>21</v>
      </c>
      <c r="B20">
        <v>2019</v>
      </c>
      <c r="C20" t="s">
        <v>30</v>
      </c>
      <c r="D20">
        <v>582</v>
      </c>
    </row>
    <row r="21" spans="1:4" x14ac:dyDescent="0.25">
      <c r="A21" t="s">
        <v>23</v>
      </c>
      <c r="B21">
        <v>2019</v>
      </c>
      <c r="C21" t="s">
        <v>30</v>
      </c>
      <c r="D21">
        <v>1629</v>
      </c>
    </row>
    <row r="22" spans="1:4" x14ac:dyDescent="0.25">
      <c r="A22" t="s">
        <v>27</v>
      </c>
      <c r="B22">
        <v>2019</v>
      </c>
      <c r="C22" t="s">
        <v>30</v>
      </c>
      <c r="D22">
        <v>34</v>
      </c>
    </row>
    <row r="23" spans="1:4" x14ac:dyDescent="0.25">
      <c r="A23" t="s">
        <v>25</v>
      </c>
      <c r="B23">
        <v>2019</v>
      </c>
      <c r="C23" t="s">
        <v>30</v>
      </c>
      <c r="D23">
        <v>107</v>
      </c>
    </row>
    <row r="24" spans="1:4" x14ac:dyDescent="0.25">
      <c r="A24" t="s">
        <v>26</v>
      </c>
      <c r="B24">
        <v>2019</v>
      </c>
      <c r="C24" t="s">
        <v>30</v>
      </c>
      <c r="D24">
        <v>33</v>
      </c>
    </row>
    <row r="25" spans="1:4" x14ac:dyDescent="0.25">
      <c r="A25" t="s">
        <v>24</v>
      </c>
      <c r="B25">
        <v>2019</v>
      </c>
      <c r="C25" t="s">
        <v>30</v>
      </c>
      <c r="D25">
        <v>18</v>
      </c>
    </row>
    <row r="26" spans="1:4" x14ac:dyDescent="0.25">
      <c r="A26" t="s">
        <v>21</v>
      </c>
      <c r="B26">
        <v>2019</v>
      </c>
      <c r="C26" t="s">
        <v>31</v>
      </c>
      <c r="D26">
        <v>750</v>
      </c>
    </row>
    <row r="27" spans="1:4" x14ac:dyDescent="0.25">
      <c r="A27" t="s">
        <v>23</v>
      </c>
      <c r="B27">
        <v>2019</v>
      </c>
      <c r="C27" t="s">
        <v>31</v>
      </c>
      <c r="D27">
        <v>1916</v>
      </c>
    </row>
    <row r="28" spans="1:4" x14ac:dyDescent="0.25">
      <c r="A28" t="s">
        <v>27</v>
      </c>
      <c r="B28">
        <v>2019</v>
      </c>
      <c r="C28" t="s">
        <v>31</v>
      </c>
      <c r="D28">
        <v>39</v>
      </c>
    </row>
    <row r="29" spans="1:4" x14ac:dyDescent="0.25">
      <c r="A29" t="s">
        <v>25</v>
      </c>
      <c r="B29">
        <v>2019</v>
      </c>
      <c r="C29" t="s">
        <v>31</v>
      </c>
      <c r="D29">
        <v>110</v>
      </c>
    </row>
    <row r="30" spans="1:4" x14ac:dyDescent="0.25">
      <c r="A30" t="s">
        <v>26</v>
      </c>
      <c r="B30">
        <v>2019</v>
      </c>
      <c r="C30" t="s">
        <v>31</v>
      </c>
      <c r="D30">
        <v>28</v>
      </c>
    </row>
    <row r="31" spans="1:4" x14ac:dyDescent="0.25">
      <c r="A31" t="s">
        <v>24</v>
      </c>
      <c r="B31">
        <v>2019</v>
      </c>
      <c r="C31" t="s">
        <v>31</v>
      </c>
      <c r="D31">
        <v>38</v>
      </c>
    </row>
    <row r="32" spans="1:4" x14ac:dyDescent="0.25">
      <c r="A32" t="s">
        <v>21</v>
      </c>
      <c r="B32" s="9">
        <v>2019</v>
      </c>
      <c r="C32" t="s">
        <v>42</v>
      </c>
      <c r="D32">
        <v>631</v>
      </c>
    </row>
    <row r="33" spans="1:4" x14ac:dyDescent="0.25">
      <c r="A33" t="s">
        <v>23</v>
      </c>
      <c r="B33" s="9">
        <v>2019</v>
      </c>
      <c r="C33" t="s">
        <v>42</v>
      </c>
      <c r="D33">
        <v>1642</v>
      </c>
    </row>
    <row r="34" spans="1:4" x14ac:dyDescent="0.25">
      <c r="A34" t="s">
        <v>27</v>
      </c>
      <c r="B34" s="9">
        <v>2019</v>
      </c>
      <c r="C34" t="s">
        <v>42</v>
      </c>
      <c r="D34">
        <v>35</v>
      </c>
    </row>
    <row r="35" spans="1:4" x14ac:dyDescent="0.25">
      <c r="A35" t="s">
        <v>25</v>
      </c>
      <c r="B35" s="9">
        <v>2019</v>
      </c>
      <c r="C35" t="s">
        <v>42</v>
      </c>
      <c r="D35">
        <v>135</v>
      </c>
    </row>
    <row r="36" spans="1:4" x14ac:dyDescent="0.25">
      <c r="A36" t="s">
        <v>26</v>
      </c>
      <c r="B36" s="9">
        <v>2019</v>
      </c>
      <c r="C36" t="s">
        <v>42</v>
      </c>
      <c r="D36">
        <v>49</v>
      </c>
    </row>
    <row r="37" spans="1:4" x14ac:dyDescent="0.25">
      <c r="A37" t="s">
        <v>24</v>
      </c>
      <c r="B37" s="9">
        <v>2019</v>
      </c>
      <c r="C37" t="s">
        <v>42</v>
      </c>
      <c r="D37">
        <v>28</v>
      </c>
    </row>
    <row r="38" spans="1:4" x14ac:dyDescent="0.25">
      <c r="A38" t="s">
        <v>21</v>
      </c>
      <c r="B38" s="9">
        <v>2019</v>
      </c>
      <c r="C38" t="s">
        <v>43</v>
      </c>
      <c r="D38">
        <v>579</v>
      </c>
    </row>
    <row r="39" spans="1:4" x14ac:dyDescent="0.25">
      <c r="A39" t="s">
        <v>23</v>
      </c>
      <c r="B39" s="9">
        <v>2019</v>
      </c>
      <c r="C39" t="s">
        <v>43</v>
      </c>
      <c r="D39">
        <v>1534</v>
      </c>
    </row>
    <row r="40" spans="1:4" x14ac:dyDescent="0.25">
      <c r="A40" t="s">
        <v>27</v>
      </c>
      <c r="B40" s="9">
        <v>2019</v>
      </c>
      <c r="C40" t="s">
        <v>43</v>
      </c>
      <c r="D40">
        <v>26</v>
      </c>
    </row>
    <row r="41" spans="1:4" x14ac:dyDescent="0.25">
      <c r="A41" t="s">
        <v>25</v>
      </c>
      <c r="B41" s="9">
        <v>2019</v>
      </c>
      <c r="C41" t="s">
        <v>43</v>
      </c>
      <c r="D41">
        <v>116</v>
      </c>
    </row>
    <row r="42" spans="1:4" x14ac:dyDescent="0.25">
      <c r="A42" t="s">
        <v>26</v>
      </c>
      <c r="B42" s="9">
        <v>2019</v>
      </c>
      <c r="C42" t="s">
        <v>43</v>
      </c>
      <c r="D42">
        <v>39</v>
      </c>
    </row>
    <row r="43" spans="1:4" x14ac:dyDescent="0.25">
      <c r="A43" t="s">
        <v>24</v>
      </c>
      <c r="B43" s="9">
        <v>2019</v>
      </c>
      <c r="C43" t="s">
        <v>43</v>
      </c>
      <c r="D43">
        <v>22</v>
      </c>
    </row>
    <row r="44" spans="1:4" x14ac:dyDescent="0.25">
      <c r="A44" t="s">
        <v>21</v>
      </c>
      <c r="B44" s="9">
        <v>2019</v>
      </c>
      <c r="C44" t="s">
        <v>44</v>
      </c>
      <c r="D44">
        <v>684</v>
      </c>
    </row>
    <row r="45" spans="1:4" x14ac:dyDescent="0.25">
      <c r="A45" t="s">
        <v>23</v>
      </c>
      <c r="B45" s="9">
        <v>2019</v>
      </c>
      <c r="C45" t="s">
        <v>44</v>
      </c>
      <c r="D45">
        <v>1727</v>
      </c>
    </row>
    <row r="46" spans="1:4" x14ac:dyDescent="0.25">
      <c r="A46" t="s">
        <v>27</v>
      </c>
      <c r="B46" s="9">
        <v>2019</v>
      </c>
      <c r="C46" t="s">
        <v>44</v>
      </c>
      <c r="D46">
        <v>32</v>
      </c>
    </row>
    <row r="47" spans="1:4" x14ac:dyDescent="0.25">
      <c r="A47" t="s">
        <v>25</v>
      </c>
      <c r="B47" s="9">
        <v>2019</v>
      </c>
      <c r="C47" t="s">
        <v>44</v>
      </c>
      <c r="D47">
        <v>133</v>
      </c>
    </row>
    <row r="48" spans="1:4" x14ac:dyDescent="0.25">
      <c r="A48" t="s">
        <v>26</v>
      </c>
      <c r="B48" s="9">
        <v>2019</v>
      </c>
      <c r="C48" t="s">
        <v>44</v>
      </c>
      <c r="D48">
        <v>33</v>
      </c>
    </row>
    <row r="49" spans="1:4" x14ac:dyDescent="0.25">
      <c r="A49" t="s">
        <v>24</v>
      </c>
      <c r="B49" s="9">
        <v>2019</v>
      </c>
      <c r="C49" t="s">
        <v>44</v>
      </c>
      <c r="D49">
        <v>32</v>
      </c>
    </row>
    <row r="50" spans="1:4" x14ac:dyDescent="0.25">
      <c r="A50" t="s">
        <v>21</v>
      </c>
      <c r="B50" s="9">
        <v>2019</v>
      </c>
      <c r="C50" t="s">
        <v>45</v>
      </c>
      <c r="D50">
        <v>533</v>
      </c>
    </row>
    <row r="51" spans="1:4" x14ac:dyDescent="0.25">
      <c r="A51" t="s">
        <v>23</v>
      </c>
      <c r="B51" s="9">
        <v>2019</v>
      </c>
      <c r="C51" t="s">
        <v>45</v>
      </c>
      <c r="D51">
        <v>1336</v>
      </c>
    </row>
    <row r="52" spans="1:4" x14ac:dyDescent="0.25">
      <c r="A52" t="s">
        <v>27</v>
      </c>
      <c r="B52" s="9">
        <v>2019</v>
      </c>
      <c r="C52" t="s">
        <v>45</v>
      </c>
      <c r="D52">
        <v>30</v>
      </c>
    </row>
    <row r="53" spans="1:4" x14ac:dyDescent="0.25">
      <c r="A53" t="s">
        <v>25</v>
      </c>
      <c r="B53" s="9">
        <v>2019</v>
      </c>
      <c r="C53" t="s">
        <v>45</v>
      </c>
      <c r="D53">
        <v>86</v>
      </c>
    </row>
    <row r="54" spans="1:4" x14ac:dyDescent="0.25">
      <c r="A54" t="s">
        <v>26</v>
      </c>
      <c r="B54" s="9">
        <v>2019</v>
      </c>
      <c r="C54" t="s">
        <v>45</v>
      </c>
      <c r="D54">
        <v>24</v>
      </c>
    </row>
    <row r="55" spans="1:4" x14ac:dyDescent="0.25">
      <c r="A55" t="s">
        <v>24</v>
      </c>
      <c r="B55" s="9">
        <v>2019</v>
      </c>
      <c r="C55" t="s">
        <v>45</v>
      </c>
      <c r="D55">
        <v>21</v>
      </c>
    </row>
    <row r="56" spans="1:4" x14ac:dyDescent="0.25">
      <c r="A56" t="s">
        <v>21</v>
      </c>
      <c r="B56" s="9">
        <v>2019</v>
      </c>
      <c r="C56" t="s">
        <v>46</v>
      </c>
      <c r="D56">
        <v>566</v>
      </c>
    </row>
    <row r="57" spans="1:4" x14ac:dyDescent="0.25">
      <c r="A57" t="s">
        <v>23</v>
      </c>
      <c r="B57" s="9">
        <v>2019</v>
      </c>
      <c r="C57" t="s">
        <v>46</v>
      </c>
      <c r="D57">
        <v>1433</v>
      </c>
    </row>
    <row r="58" spans="1:4" x14ac:dyDescent="0.25">
      <c r="A58" t="s">
        <v>27</v>
      </c>
      <c r="B58" s="9">
        <v>2019</v>
      </c>
      <c r="C58" t="s">
        <v>46</v>
      </c>
      <c r="D58">
        <v>31</v>
      </c>
    </row>
    <row r="59" spans="1:4" x14ac:dyDescent="0.25">
      <c r="A59" t="s">
        <v>25</v>
      </c>
      <c r="B59" s="9">
        <v>2019</v>
      </c>
      <c r="C59" t="s">
        <v>46</v>
      </c>
      <c r="D59">
        <v>103</v>
      </c>
    </row>
    <row r="60" spans="1:4" x14ac:dyDescent="0.25">
      <c r="A60" t="s">
        <v>26</v>
      </c>
      <c r="B60" s="9">
        <v>2019</v>
      </c>
      <c r="C60" t="s">
        <v>46</v>
      </c>
      <c r="D60">
        <v>31</v>
      </c>
    </row>
    <row r="61" spans="1:4" x14ac:dyDescent="0.25">
      <c r="A61" t="s">
        <v>24</v>
      </c>
      <c r="B61" s="9">
        <v>2019</v>
      </c>
      <c r="C61" t="s">
        <v>46</v>
      </c>
      <c r="D61">
        <v>21</v>
      </c>
    </row>
    <row r="62" spans="1:4" x14ac:dyDescent="0.25">
      <c r="A62" t="s">
        <v>21</v>
      </c>
      <c r="B62" s="5">
        <v>2020</v>
      </c>
      <c r="C62" t="s">
        <v>57</v>
      </c>
      <c r="D62">
        <v>611</v>
      </c>
    </row>
    <row r="63" spans="1:4" x14ac:dyDescent="0.25">
      <c r="A63" t="s">
        <v>23</v>
      </c>
      <c r="B63" s="5">
        <v>2020</v>
      </c>
      <c r="C63" t="s">
        <v>57</v>
      </c>
      <c r="D63">
        <v>1675</v>
      </c>
    </row>
    <row r="64" spans="1:4" x14ac:dyDescent="0.25">
      <c r="A64" t="s">
        <v>27</v>
      </c>
      <c r="B64" s="5">
        <v>2020</v>
      </c>
      <c r="C64" t="s">
        <v>57</v>
      </c>
      <c r="D64">
        <v>32</v>
      </c>
    </row>
    <row r="65" spans="1:4" x14ac:dyDescent="0.25">
      <c r="A65" t="s">
        <v>25</v>
      </c>
      <c r="B65" s="5">
        <v>2020</v>
      </c>
      <c r="C65" t="s">
        <v>57</v>
      </c>
      <c r="D65">
        <v>81</v>
      </c>
    </row>
    <row r="66" spans="1:4" x14ac:dyDescent="0.25">
      <c r="A66" t="s">
        <v>26</v>
      </c>
      <c r="B66" s="5">
        <v>2020</v>
      </c>
      <c r="C66" t="s">
        <v>57</v>
      </c>
      <c r="D66">
        <v>22</v>
      </c>
    </row>
    <row r="67" spans="1:4" x14ac:dyDescent="0.25">
      <c r="A67" t="s">
        <v>24</v>
      </c>
      <c r="B67" s="5">
        <v>2020</v>
      </c>
      <c r="C67" t="s">
        <v>57</v>
      </c>
      <c r="D67">
        <v>17</v>
      </c>
    </row>
    <row r="68" spans="1:4" x14ac:dyDescent="0.25">
      <c r="A68" t="s">
        <v>21</v>
      </c>
      <c r="B68" s="5">
        <v>2020</v>
      </c>
      <c r="C68" t="s">
        <v>58</v>
      </c>
      <c r="D68">
        <v>580</v>
      </c>
    </row>
    <row r="69" spans="1:4" x14ac:dyDescent="0.25">
      <c r="A69" t="s">
        <v>23</v>
      </c>
      <c r="B69" s="5">
        <v>2020</v>
      </c>
      <c r="C69" t="s">
        <v>58</v>
      </c>
      <c r="D69">
        <v>1687</v>
      </c>
    </row>
    <row r="70" spans="1:4" x14ac:dyDescent="0.25">
      <c r="A70" t="s">
        <v>27</v>
      </c>
      <c r="B70" s="5">
        <v>2020</v>
      </c>
      <c r="C70" t="s">
        <v>58</v>
      </c>
      <c r="D70">
        <v>47</v>
      </c>
    </row>
    <row r="71" spans="1:4" x14ac:dyDescent="0.25">
      <c r="A71" t="s">
        <v>25</v>
      </c>
      <c r="B71" s="5">
        <v>2020</v>
      </c>
      <c r="C71" t="s">
        <v>58</v>
      </c>
      <c r="D71">
        <v>92</v>
      </c>
    </row>
    <row r="72" spans="1:4" x14ac:dyDescent="0.25">
      <c r="A72" t="s">
        <v>26</v>
      </c>
      <c r="B72" s="5">
        <v>2020</v>
      </c>
      <c r="C72" t="s">
        <v>58</v>
      </c>
      <c r="D72">
        <v>26</v>
      </c>
    </row>
    <row r="73" spans="1:4" x14ac:dyDescent="0.25">
      <c r="A73" t="s">
        <v>24</v>
      </c>
      <c r="B73" s="5">
        <v>2020</v>
      </c>
      <c r="C73" t="s">
        <v>58</v>
      </c>
      <c r="D73">
        <v>24</v>
      </c>
    </row>
    <row r="74" spans="1:4" x14ac:dyDescent="0.25">
      <c r="A74" t="s">
        <v>21</v>
      </c>
      <c r="B74" s="5">
        <v>2020</v>
      </c>
      <c r="C74" t="s">
        <v>22</v>
      </c>
      <c r="D74">
        <v>604</v>
      </c>
    </row>
    <row r="75" spans="1:4" x14ac:dyDescent="0.25">
      <c r="A75" t="s">
        <v>23</v>
      </c>
      <c r="B75" s="5">
        <v>2020</v>
      </c>
      <c r="C75" t="s">
        <v>22</v>
      </c>
      <c r="D75">
        <v>1644</v>
      </c>
    </row>
    <row r="76" spans="1:4" x14ac:dyDescent="0.25">
      <c r="A76" t="s">
        <v>27</v>
      </c>
      <c r="B76" s="5">
        <v>2020</v>
      </c>
      <c r="C76" t="s">
        <v>22</v>
      </c>
      <c r="D76">
        <v>34</v>
      </c>
    </row>
    <row r="77" spans="1:4" x14ac:dyDescent="0.25">
      <c r="A77" t="s">
        <v>25</v>
      </c>
      <c r="B77" s="5">
        <v>2020</v>
      </c>
      <c r="C77" t="s">
        <v>22</v>
      </c>
      <c r="D77">
        <v>105</v>
      </c>
    </row>
    <row r="78" spans="1:4" x14ac:dyDescent="0.25">
      <c r="A78" t="s">
        <v>26</v>
      </c>
      <c r="B78" s="5">
        <v>2020</v>
      </c>
      <c r="C78" t="s">
        <v>22</v>
      </c>
      <c r="D78">
        <v>21</v>
      </c>
    </row>
    <row r="79" spans="1:4" x14ac:dyDescent="0.25">
      <c r="A79" t="s">
        <v>24</v>
      </c>
      <c r="B79" s="5">
        <v>2020</v>
      </c>
      <c r="C79" t="s">
        <v>22</v>
      </c>
      <c r="D79">
        <v>30</v>
      </c>
    </row>
    <row r="80" spans="1:4" x14ac:dyDescent="0.25">
      <c r="A80" t="s">
        <v>21</v>
      </c>
      <c r="B80" s="5">
        <v>2020</v>
      </c>
      <c r="C80" t="s">
        <v>28</v>
      </c>
      <c r="D80">
        <v>511</v>
      </c>
    </row>
    <row r="81" spans="1:4" x14ac:dyDescent="0.25">
      <c r="A81" t="s">
        <v>23</v>
      </c>
      <c r="B81" s="5">
        <v>2020</v>
      </c>
      <c r="C81" t="s">
        <v>28</v>
      </c>
      <c r="D81">
        <v>1448</v>
      </c>
    </row>
    <row r="82" spans="1:4" x14ac:dyDescent="0.25">
      <c r="A82" t="s">
        <v>27</v>
      </c>
      <c r="B82" s="5">
        <v>2020</v>
      </c>
      <c r="C82" t="s">
        <v>28</v>
      </c>
      <c r="D82">
        <v>16</v>
      </c>
    </row>
    <row r="83" spans="1:4" x14ac:dyDescent="0.25">
      <c r="A83" t="s">
        <v>25</v>
      </c>
      <c r="B83" s="5">
        <v>2020</v>
      </c>
      <c r="C83" t="s">
        <v>28</v>
      </c>
      <c r="D83">
        <v>64</v>
      </c>
    </row>
    <row r="84" spans="1:4" x14ac:dyDescent="0.25">
      <c r="A84" t="s">
        <v>26</v>
      </c>
      <c r="B84" s="5">
        <v>2020</v>
      </c>
      <c r="C84" t="s">
        <v>28</v>
      </c>
      <c r="D84">
        <v>23</v>
      </c>
    </row>
    <row r="85" spans="1:4" x14ac:dyDescent="0.25">
      <c r="A85" t="s">
        <v>24</v>
      </c>
      <c r="B85" s="5">
        <v>2020</v>
      </c>
      <c r="C85" t="s">
        <v>28</v>
      </c>
      <c r="D85">
        <v>39</v>
      </c>
    </row>
    <row r="86" spans="1:4" x14ac:dyDescent="0.25">
      <c r="A86" t="s">
        <v>21</v>
      </c>
      <c r="B86" s="5">
        <v>2020</v>
      </c>
      <c r="C86" t="s">
        <v>29</v>
      </c>
      <c r="D86">
        <v>492</v>
      </c>
    </row>
    <row r="87" spans="1:4" x14ac:dyDescent="0.25">
      <c r="A87" t="s">
        <v>23</v>
      </c>
      <c r="B87" s="5">
        <v>2020</v>
      </c>
      <c r="C87" t="s">
        <v>29</v>
      </c>
      <c r="D87">
        <v>1204</v>
      </c>
    </row>
    <row r="88" spans="1:4" x14ac:dyDescent="0.25">
      <c r="A88" t="s">
        <v>27</v>
      </c>
      <c r="B88" s="5">
        <v>2020</v>
      </c>
      <c r="C88" t="s">
        <v>29</v>
      </c>
      <c r="D88">
        <v>39</v>
      </c>
    </row>
    <row r="89" spans="1:4" x14ac:dyDescent="0.25">
      <c r="A89" t="s">
        <v>25</v>
      </c>
      <c r="B89" s="5">
        <v>2020</v>
      </c>
      <c r="C89" t="s">
        <v>29</v>
      </c>
      <c r="D89">
        <v>46</v>
      </c>
    </row>
    <row r="90" spans="1:4" x14ac:dyDescent="0.25">
      <c r="A90" t="s">
        <v>26</v>
      </c>
      <c r="B90" s="5">
        <v>2020</v>
      </c>
      <c r="C90" t="s">
        <v>29</v>
      </c>
      <c r="D90">
        <v>18</v>
      </c>
    </row>
    <row r="91" spans="1:4" x14ac:dyDescent="0.25">
      <c r="A91" t="s">
        <v>24</v>
      </c>
      <c r="B91" s="5">
        <v>2020</v>
      </c>
      <c r="C91" t="s">
        <v>29</v>
      </c>
      <c r="D91">
        <v>17</v>
      </c>
    </row>
    <row r="92" spans="1:4" x14ac:dyDescent="0.25">
      <c r="A92" t="s">
        <v>21</v>
      </c>
      <c r="B92" s="5">
        <v>2020</v>
      </c>
      <c r="C92" t="s">
        <v>30</v>
      </c>
      <c r="D92">
        <v>569</v>
      </c>
    </row>
    <row r="93" spans="1:4" x14ac:dyDescent="0.25">
      <c r="A93" t="s">
        <v>23</v>
      </c>
      <c r="B93" s="5">
        <v>2020</v>
      </c>
      <c r="C93" t="s">
        <v>30</v>
      </c>
      <c r="D93">
        <v>1448</v>
      </c>
    </row>
    <row r="94" spans="1:4" x14ac:dyDescent="0.25">
      <c r="A94" t="s">
        <v>27</v>
      </c>
      <c r="B94" s="5">
        <v>2020</v>
      </c>
      <c r="C94" t="s">
        <v>30</v>
      </c>
      <c r="D94">
        <v>28</v>
      </c>
    </row>
    <row r="95" spans="1:4" x14ac:dyDescent="0.25">
      <c r="A95" t="s">
        <v>25</v>
      </c>
      <c r="B95" s="5">
        <v>2020</v>
      </c>
      <c r="C95" t="s">
        <v>30</v>
      </c>
      <c r="D95">
        <v>85</v>
      </c>
    </row>
    <row r="96" spans="1:4" x14ac:dyDescent="0.25">
      <c r="A96" t="s">
        <v>26</v>
      </c>
      <c r="B96" s="5">
        <v>2020</v>
      </c>
      <c r="C96" t="s">
        <v>30</v>
      </c>
      <c r="D96">
        <v>12</v>
      </c>
    </row>
    <row r="97" spans="1:4" x14ac:dyDescent="0.25">
      <c r="A97" t="s">
        <v>24</v>
      </c>
      <c r="B97" s="5">
        <v>2020</v>
      </c>
      <c r="C97" t="s">
        <v>30</v>
      </c>
      <c r="D97">
        <v>37</v>
      </c>
    </row>
    <row r="98" spans="1:4" x14ac:dyDescent="0.25">
      <c r="A98" t="s">
        <v>21</v>
      </c>
      <c r="B98" s="5">
        <v>2020</v>
      </c>
      <c r="C98" t="s">
        <v>35</v>
      </c>
      <c r="D98">
        <v>591</v>
      </c>
    </row>
    <row r="99" spans="1:4" x14ac:dyDescent="0.25">
      <c r="A99" t="s">
        <v>23</v>
      </c>
      <c r="B99" s="5">
        <v>2020</v>
      </c>
      <c r="C99" t="s">
        <v>35</v>
      </c>
      <c r="D99">
        <v>1417</v>
      </c>
    </row>
    <row r="100" spans="1:4" x14ac:dyDescent="0.25">
      <c r="A100" t="s">
        <v>27</v>
      </c>
      <c r="B100" s="5">
        <v>2020</v>
      </c>
      <c r="C100" t="s">
        <v>35</v>
      </c>
      <c r="D100">
        <v>30</v>
      </c>
    </row>
    <row r="101" spans="1:4" x14ac:dyDescent="0.25">
      <c r="A101" t="s">
        <v>25</v>
      </c>
      <c r="B101" s="5">
        <v>2020</v>
      </c>
      <c r="C101" t="s">
        <v>35</v>
      </c>
      <c r="D101">
        <v>98</v>
      </c>
    </row>
    <row r="102" spans="1:4" x14ac:dyDescent="0.25">
      <c r="A102" t="s">
        <v>26</v>
      </c>
      <c r="B102" s="5">
        <v>2020</v>
      </c>
      <c r="C102" t="s">
        <v>35</v>
      </c>
      <c r="D102">
        <v>23</v>
      </c>
    </row>
    <row r="103" spans="1:4" x14ac:dyDescent="0.25">
      <c r="A103" t="s">
        <v>24</v>
      </c>
      <c r="B103" s="5">
        <v>2020</v>
      </c>
      <c r="C103" t="s">
        <v>35</v>
      </c>
      <c r="D103">
        <v>28</v>
      </c>
    </row>
    <row r="104" spans="1:4" x14ac:dyDescent="0.25">
      <c r="A104" t="s">
        <v>21</v>
      </c>
      <c r="B104" s="5">
        <v>2020</v>
      </c>
      <c r="C104" t="s">
        <v>42</v>
      </c>
      <c r="D104">
        <v>574</v>
      </c>
    </row>
    <row r="105" spans="1:4" x14ac:dyDescent="0.25">
      <c r="A105" t="s">
        <v>23</v>
      </c>
      <c r="B105" s="5">
        <v>2020</v>
      </c>
      <c r="C105" t="s">
        <v>42</v>
      </c>
      <c r="D105">
        <v>1511</v>
      </c>
    </row>
    <row r="106" spans="1:4" x14ac:dyDescent="0.25">
      <c r="A106" t="s">
        <v>27</v>
      </c>
      <c r="B106" s="5">
        <v>2020</v>
      </c>
      <c r="C106" t="s">
        <v>42</v>
      </c>
      <c r="D106">
        <v>37</v>
      </c>
    </row>
    <row r="107" spans="1:4" x14ac:dyDescent="0.25">
      <c r="A107" t="s">
        <v>25</v>
      </c>
      <c r="B107" s="5">
        <v>2020</v>
      </c>
      <c r="C107" t="s">
        <v>42</v>
      </c>
      <c r="D107">
        <v>76</v>
      </c>
    </row>
    <row r="108" spans="1:4" x14ac:dyDescent="0.25">
      <c r="A108" t="s">
        <v>26</v>
      </c>
      <c r="B108" s="5">
        <v>2020</v>
      </c>
      <c r="C108" t="s">
        <v>42</v>
      </c>
      <c r="D108">
        <v>22</v>
      </c>
    </row>
    <row r="109" spans="1:4" x14ac:dyDescent="0.25">
      <c r="A109" t="s">
        <v>24</v>
      </c>
      <c r="B109" s="5">
        <v>2020</v>
      </c>
      <c r="C109" t="s">
        <v>42</v>
      </c>
      <c r="D109">
        <v>24</v>
      </c>
    </row>
    <row r="110" spans="1:4" x14ac:dyDescent="0.25">
      <c r="A110" t="s">
        <v>21</v>
      </c>
      <c r="B110" s="5">
        <v>2020</v>
      </c>
      <c r="C110" t="s">
        <v>43</v>
      </c>
      <c r="D110">
        <v>607</v>
      </c>
    </row>
    <row r="111" spans="1:4" x14ac:dyDescent="0.25">
      <c r="A111" t="s">
        <v>23</v>
      </c>
      <c r="B111" s="5">
        <v>2020</v>
      </c>
      <c r="C111" t="s">
        <v>43</v>
      </c>
      <c r="D111">
        <v>1562</v>
      </c>
    </row>
    <row r="112" spans="1:4" x14ac:dyDescent="0.25">
      <c r="A112" t="s">
        <v>27</v>
      </c>
      <c r="B112" s="5">
        <v>2020</v>
      </c>
      <c r="C112" t="s">
        <v>43</v>
      </c>
      <c r="D112">
        <v>41</v>
      </c>
    </row>
    <row r="113" spans="1:4" x14ac:dyDescent="0.25">
      <c r="A113" t="s">
        <v>25</v>
      </c>
      <c r="B113" s="5">
        <v>2020</v>
      </c>
      <c r="C113" t="s">
        <v>43</v>
      </c>
      <c r="D113">
        <v>88</v>
      </c>
    </row>
    <row r="114" spans="1:4" x14ac:dyDescent="0.25">
      <c r="A114" t="s">
        <v>26</v>
      </c>
      <c r="B114" s="5">
        <v>2020</v>
      </c>
      <c r="C114" t="s">
        <v>43</v>
      </c>
      <c r="D114">
        <v>48</v>
      </c>
    </row>
    <row r="115" spans="1:4" x14ac:dyDescent="0.25">
      <c r="A115" t="s">
        <v>24</v>
      </c>
      <c r="B115" s="5">
        <v>2020</v>
      </c>
      <c r="C115" t="s">
        <v>43</v>
      </c>
      <c r="D115">
        <v>23</v>
      </c>
    </row>
    <row r="116" spans="1:4" x14ac:dyDescent="0.25">
      <c r="A116" t="s">
        <v>21</v>
      </c>
      <c r="B116" s="5">
        <v>2020</v>
      </c>
      <c r="C116" t="s">
        <v>44</v>
      </c>
      <c r="D116">
        <v>517</v>
      </c>
    </row>
    <row r="117" spans="1:4" x14ac:dyDescent="0.25">
      <c r="A117" t="s">
        <v>23</v>
      </c>
      <c r="B117" s="5">
        <v>2020</v>
      </c>
      <c r="C117" t="s">
        <v>44</v>
      </c>
      <c r="D117">
        <v>1488</v>
      </c>
    </row>
    <row r="118" spans="1:4" x14ac:dyDescent="0.25">
      <c r="A118" t="s">
        <v>27</v>
      </c>
      <c r="B118" s="5">
        <v>2020</v>
      </c>
      <c r="C118" t="s">
        <v>44</v>
      </c>
      <c r="D118">
        <v>25</v>
      </c>
    </row>
    <row r="119" spans="1:4" x14ac:dyDescent="0.25">
      <c r="A119" t="s">
        <v>25</v>
      </c>
      <c r="B119" s="5">
        <v>2020</v>
      </c>
      <c r="C119" t="s">
        <v>44</v>
      </c>
      <c r="D119">
        <v>99</v>
      </c>
    </row>
    <row r="120" spans="1:4" x14ac:dyDescent="0.25">
      <c r="A120" t="s">
        <v>26</v>
      </c>
      <c r="B120" s="5">
        <v>2020</v>
      </c>
      <c r="C120" t="s">
        <v>44</v>
      </c>
      <c r="D120">
        <v>31</v>
      </c>
    </row>
    <row r="121" spans="1:4" x14ac:dyDescent="0.25">
      <c r="A121" t="s">
        <v>24</v>
      </c>
      <c r="B121" s="5">
        <v>2020</v>
      </c>
      <c r="C121" t="s">
        <v>44</v>
      </c>
      <c r="D121">
        <v>45</v>
      </c>
    </row>
    <row r="122" spans="1:4" x14ac:dyDescent="0.25">
      <c r="A122" t="s">
        <v>21</v>
      </c>
      <c r="B122" s="5">
        <v>2020</v>
      </c>
      <c r="C122" t="s">
        <v>45</v>
      </c>
      <c r="D122">
        <v>518</v>
      </c>
    </row>
    <row r="123" spans="1:4" x14ac:dyDescent="0.25">
      <c r="A123" t="s">
        <v>23</v>
      </c>
      <c r="B123" s="5">
        <v>2020</v>
      </c>
      <c r="C123" t="s">
        <v>45</v>
      </c>
      <c r="D123">
        <v>1322</v>
      </c>
    </row>
    <row r="124" spans="1:4" x14ac:dyDescent="0.25">
      <c r="A124" t="s">
        <v>27</v>
      </c>
      <c r="B124" s="5">
        <v>2020</v>
      </c>
      <c r="C124" t="s">
        <v>45</v>
      </c>
      <c r="D124">
        <v>21</v>
      </c>
    </row>
    <row r="125" spans="1:4" x14ac:dyDescent="0.25">
      <c r="A125" t="s">
        <v>25</v>
      </c>
      <c r="B125" s="5">
        <v>2020</v>
      </c>
      <c r="C125" t="s">
        <v>45</v>
      </c>
      <c r="D125">
        <v>73</v>
      </c>
    </row>
    <row r="126" spans="1:4" x14ac:dyDescent="0.25">
      <c r="A126" t="s">
        <v>26</v>
      </c>
      <c r="B126" s="5">
        <v>2020</v>
      </c>
      <c r="C126" t="s">
        <v>45</v>
      </c>
      <c r="D126">
        <v>25</v>
      </c>
    </row>
    <row r="127" spans="1:4" x14ac:dyDescent="0.25">
      <c r="A127" t="s">
        <v>24</v>
      </c>
      <c r="B127" s="5">
        <v>2020</v>
      </c>
      <c r="C127" t="s">
        <v>45</v>
      </c>
      <c r="D127">
        <v>19</v>
      </c>
    </row>
    <row r="128" spans="1:4" x14ac:dyDescent="0.25">
      <c r="A128" t="s">
        <v>21</v>
      </c>
      <c r="B128" s="5">
        <v>2020</v>
      </c>
      <c r="C128" t="s">
        <v>46</v>
      </c>
      <c r="D128">
        <v>498</v>
      </c>
    </row>
    <row r="129" spans="1:4" x14ac:dyDescent="0.25">
      <c r="A129" t="s">
        <v>23</v>
      </c>
      <c r="B129" s="5">
        <v>2020</v>
      </c>
      <c r="C129" t="s">
        <v>46</v>
      </c>
      <c r="D129">
        <v>1490</v>
      </c>
    </row>
    <row r="130" spans="1:4" x14ac:dyDescent="0.25">
      <c r="A130" t="s">
        <v>27</v>
      </c>
      <c r="B130" s="5">
        <v>2020</v>
      </c>
      <c r="C130" t="s">
        <v>46</v>
      </c>
      <c r="D130">
        <v>25</v>
      </c>
    </row>
    <row r="131" spans="1:4" x14ac:dyDescent="0.25">
      <c r="A131" t="s">
        <v>25</v>
      </c>
      <c r="B131" s="5">
        <v>2020</v>
      </c>
      <c r="C131" t="s">
        <v>46</v>
      </c>
      <c r="D131">
        <v>68</v>
      </c>
    </row>
    <row r="132" spans="1:4" x14ac:dyDescent="0.25">
      <c r="A132" t="s">
        <v>26</v>
      </c>
      <c r="B132" s="5">
        <v>2020</v>
      </c>
      <c r="C132" t="s">
        <v>46</v>
      </c>
      <c r="D132">
        <v>14</v>
      </c>
    </row>
    <row r="133" spans="1:4" x14ac:dyDescent="0.25">
      <c r="A133" t="s">
        <v>24</v>
      </c>
      <c r="B133" s="5">
        <v>2020</v>
      </c>
      <c r="C133" t="s">
        <v>46</v>
      </c>
      <c r="D133">
        <v>32</v>
      </c>
    </row>
    <row r="134" spans="1:4" x14ac:dyDescent="0.25">
      <c r="A134" t="s">
        <v>21</v>
      </c>
      <c r="B134" s="12">
        <v>2021</v>
      </c>
      <c r="C134" t="s">
        <v>57</v>
      </c>
      <c r="D134">
        <v>525</v>
      </c>
    </row>
    <row r="135" spans="1:4" x14ac:dyDescent="0.25">
      <c r="A135" t="s">
        <v>23</v>
      </c>
      <c r="B135" s="12">
        <v>2021</v>
      </c>
      <c r="C135" t="s">
        <v>57</v>
      </c>
      <c r="D135">
        <v>1344</v>
      </c>
    </row>
    <row r="136" spans="1:4" x14ac:dyDescent="0.25">
      <c r="A136" t="s">
        <v>27</v>
      </c>
      <c r="B136" s="12">
        <v>2021</v>
      </c>
      <c r="C136" t="s">
        <v>57</v>
      </c>
      <c r="D136">
        <v>26</v>
      </c>
    </row>
    <row r="137" spans="1:4" x14ac:dyDescent="0.25">
      <c r="A137" t="s">
        <v>25</v>
      </c>
      <c r="B137" s="12">
        <v>2021</v>
      </c>
      <c r="C137" t="s">
        <v>57</v>
      </c>
      <c r="D137">
        <v>63</v>
      </c>
    </row>
    <row r="138" spans="1:4" x14ac:dyDescent="0.25">
      <c r="A138" t="s">
        <v>26</v>
      </c>
      <c r="B138" s="12">
        <v>2021</v>
      </c>
      <c r="C138" t="s">
        <v>57</v>
      </c>
      <c r="D138">
        <v>22</v>
      </c>
    </row>
    <row r="139" spans="1:4" x14ac:dyDescent="0.25">
      <c r="A139" t="s">
        <v>24</v>
      </c>
      <c r="B139" s="12">
        <v>2021</v>
      </c>
      <c r="C139" t="s">
        <v>57</v>
      </c>
      <c r="D139">
        <v>28</v>
      </c>
    </row>
    <row r="140" spans="1:4" x14ac:dyDescent="0.25">
      <c r="A140" t="s">
        <v>21</v>
      </c>
      <c r="B140" s="12">
        <v>2021</v>
      </c>
      <c r="C140" t="s">
        <v>58</v>
      </c>
      <c r="D140">
        <v>361</v>
      </c>
    </row>
    <row r="141" spans="1:4" x14ac:dyDescent="0.25">
      <c r="A141" t="s">
        <v>23</v>
      </c>
      <c r="B141" s="12">
        <v>2021</v>
      </c>
      <c r="C141" t="s">
        <v>58</v>
      </c>
      <c r="D141">
        <v>1028</v>
      </c>
    </row>
    <row r="142" spans="1:4" x14ac:dyDescent="0.25">
      <c r="A142" t="s">
        <v>27</v>
      </c>
      <c r="B142" s="12">
        <v>2021</v>
      </c>
      <c r="C142" t="s">
        <v>58</v>
      </c>
      <c r="D142">
        <v>19</v>
      </c>
    </row>
    <row r="143" spans="1:4" x14ac:dyDescent="0.25">
      <c r="A143" t="s">
        <v>25</v>
      </c>
      <c r="B143" s="12">
        <v>2021</v>
      </c>
      <c r="C143" t="s">
        <v>58</v>
      </c>
      <c r="D143">
        <v>52</v>
      </c>
    </row>
    <row r="144" spans="1:4" x14ac:dyDescent="0.25">
      <c r="A144" t="s">
        <v>26</v>
      </c>
      <c r="B144" s="12">
        <v>2021</v>
      </c>
      <c r="C144" t="s">
        <v>58</v>
      </c>
      <c r="D144">
        <v>22</v>
      </c>
    </row>
    <row r="145" spans="1:4" x14ac:dyDescent="0.25">
      <c r="A145" t="s">
        <v>24</v>
      </c>
      <c r="B145" s="12">
        <v>2021</v>
      </c>
      <c r="C145" t="s">
        <v>58</v>
      </c>
      <c r="D145">
        <v>19</v>
      </c>
    </row>
    <row r="146" spans="1:4" x14ac:dyDescent="0.25">
      <c r="A146" t="s">
        <v>21</v>
      </c>
      <c r="B146" s="12">
        <v>2021</v>
      </c>
      <c r="C146" t="s">
        <v>22</v>
      </c>
      <c r="D146">
        <v>655</v>
      </c>
    </row>
    <row r="147" spans="1:4" x14ac:dyDescent="0.25">
      <c r="A147" t="s">
        <v>23</v>
      </c>
      <c r="B147" s="12">
        <v>2021</v>
      </c>
      <c r="C147" t="s">
        <v>22</v>
      </c>
      <c r="D147">
        <v>1692</v>
      </c>
    </row>
    <row r="148" spans="1:4" x14ac:dyDescent="0.25">
      <c r="A148" t="s">
        <v>27</v>
      </c>
      <c r="B148" s="12">
        <v>2021</v>
      </c>
      <c r="C148" t="s">
        <v>22</v>
      </c>
      <c r="D148">
        <v>36</v>
      </c>
    </row>
    <row r="149" spans="1:4" x14ac:dyDescent="0.25">
      <c r="A149" t="s">
        <v>25</v>
      </c>
      <c r="B149" s="12">
        <v>2021</v>
      </c>
      <c r="C149" t="s">
        <v>22</v>
      </c>
      <c r="D149">
        <v>64</v>
      </c>
    </row>
    <row r="150" spans="1:4" x14ac:dyDescent="0.25">
      <c r="A150" t="s">
        <v>26</v>
      </c>
      <c r="B150" s="12">
        <v>2021</v>
      </c>
      <c r="C150" t="s">
        <v>22</v>
      </c>
      <c r="D150">
        <v>54</v>
      </c>
    </row>
    <row r="151" spans="1:4" x14ac:dyDescent="0.25">
      <c r="A151" t="s">
        <v>24</v>
      </c>
      <c r="B151" s="12">
        <v>2021</v>
      </c>
      <c r="C151" t="s">
        <v>22</v>
      </c>
      <c r="D151">
        <v>40</v>
      </c>
    </row>
    <row r="152" spans="1:4" x14ac:dyDescent="0.25">
      <c r="A152" t="s">
        <v>21</v>
      </c>
      <c r="B152" s="12">
        <v>2021</v>
      </c>
      <c r="C152" t="s">
        <v>28</v>
      </c>
      <c r="D152">
        <v>676</v>
      </c>
    </row>
    <row r="153" spans="1:4" x14ac:dyDescent="0.25">
      <c r="A153" t="s">
        <v>23</v>
      </c>
      <c r="B153" s="12">
        <v>2021</v>
      </c>
      <c r="C153" t="s">
        <v>28</v>
      </c>
      <c r="D153">
        <v>1363</v>
      </c>
    </row>
    <row r="154" spans="1:4" x14ac:dyDescent="0.25">
      <c r="A154" t="s">
        <v>27</v>
      </c>
      <c r="B154" s="12">
        <v>2021</v>
      </c>
      <c r="C154" t="s">
        <v>28</v>
      </c>
      <c r="D154">
        <v>33</v>
      </c>
    </row>
    <row r="155" spans="1:4" x14ac:dyDescent="0.25">
      <c r="A155" t="s">
        <v>25</v>
      </c>
      <c r="B155" s="12">
        <v>2021</v>
      </c>
      <c r="C155" t="s">
        <v>28</v>
      </c>
      <c r="D155">
        <v>98</v>
      </c>
    </row>
    <row r="156" spans="1:4" x14ac:dyDescent="0.25">
      <c r="A156" t="s">
        <v>26</v>
      </c>
      <c r="B156" s="12">
        <v>2021</v>
      </c>
      <c r="C156" t="s">
        <v>28</v>
      </c>
      <c r="D156">
        <v>65</v>
      </c>
    </row>
    <row r="157" spans="1:4" x14ac:dyDescent="0.25">
      <c r="A157" t="s">
        <v>24</v>
      </c>
      <c r="B157" s="12">
        <v>2021</v>
      </c>
      <c r="C157" t="s">
        <v>28</v>
      </c>
      <c r="D157">
        <v>27</v>
      </c>
    </row>
  </sheetData>
  <phoneticPr fontId="2" type="noConversion"/>
  <pageMargins left="0.7" right="0.7" top="0.75" bottom="0.75" header="0.3" footer="0.3"/>
  <pageSetup paperSize="2833" orientation="portrait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B69E8-E06B-4BF8-9414-031EBB1910B5}">
  <dimension ref="A1:T41"/>
  <sheetViews>
    <sheetView topLeftCell="L1" workbookViewId="0">
      <selection activeCell="T6" sqref="T6"/>
    </sheetView>
  </sheetViews>
  <sheetFormatPr defaultRowHeight="15" x14ac:dyDescent="0.25"/>
  <cols>
    <col min="1" max="1" width="7.42578125" bestFit="1" customWidth="1"/>
    <col min="2" max="2" width="22.140625" customWidth="1"/>
    <col min="3" max="3" width="18.7109375" customWidth="1"/>
    <col min="4" max="4" width="11.140625" bestFit="1" customWidth="1"/>
    <col min="5" max="6" width="22.5703125" customWidth="1"/>
    <col min="7" max="8" width="18.28515625" customWidth="1"/>
    <col min="9" max="10" width="19.42578125" customWidth="1"/>
    <col min="11" max="12" width="13.5703125" customWidth="1"/>
    <col min="13" max="13" width="13.140625" bestFit="1" customWidth="1"/>
    <col min="14" max="14" width="13.140625" customWidth="1"/>
    <col min="15" max="15" width="15.85546875" bestFit="1" customWidth="1"/>
    <col min="16" max="16" width="15.85546875" customWidth="1"/>
    <col min="18" max="18" width="21.85546875" bestFit="1" customWidth="1"/>
    <col min="24" max="24" width="21.85546875" bestFit="1" customWidth="1"/>
  </cols>
  <sheetData>
    <row r="1" spans="1:20" x14ac:dyDescent="0.25">
      <c r="A1" t="s">
        <v>19</v>
      </c>
      <c r="B1" t="s">
        <v>32</v>
      </c>
      <c r="C1" t="s">
        <v>33</v>
      </c>
      <c r="D1" t="s">
        <v>60</v>
      </c>
      <c r="E1" t="s">
        <v>36</v>
      </c>
      <c r="F1" s="14" t="s">
        <v>62</v>
      </c>
      <c r="G1" t="s">
        <v>37</v>
      </c>
      <c r="H1" s="14" t="s">
        <v>64</v>
      </c>
      <c r="I1" t="s">
        <v>38</v>
      </c>
      <c r="J1" s="14" t="s">
        <v>66</v>
      </c>
      <c r="K1" s="13" t="s">
        <v>39</v>
      </c>
      <c r="L1" s="15" t="s">
        <v>67</v>
      </c>
      <c r="M1" t="s">
        <v>40</v>
      </c>
      <c r="N1" s="15" t="s">
        <v>68</v>
      </c>
      <c r="O1" t="s">
        <v>41</v>
      </c>
      <c r="P1" s="15" t="s">
        <v>69</v>
      </c>
      <c r="R1" t="s">
        <v>21</v>
      </c>
      <c r="S1" t="b">
        <v>0</v>
      </c>
      <c r="T1" t="s">
        <v>34</v>
      </c>
    </row>
    <row r="2" spans="1:20" x14ac:dyDescent="0.25">
      <c r="A2" t="s">
        <v>57</v>
      </c>
      <c r="C2">
        <f>IF($T$4=1, SUMIFS(Data!D:D,Data!A:A,'Support (2)'!$R$1,Data!C:C,'Support (2)'!A2,Data!B:B,2020), IF($T$4=2, SUMIFS(Data!D:D,Data!A:A,'Support (2)'!$R$4,Data!C:C,'Support (2)'!A2,Data!B:B,2020), IF($T$4=3, SUMIFS(Data!D:D,Data!A:A,'Support (2)'!$R$5,Data!C:C,'Support (2)'!A2,Data!B:B,2020), IF($T$4=4, SUMIFS(Data!D:D,Data!A:A,'Support (2)'!$R$6,Data!C:C,'Support (2)'!A2,Data!B:B,2020), IF($T$4=5, SUMIFS(Data!D:D,Data!A:A,'Support (2)'!$R$7,Data!C:C,'Support (2)'!A2,Data!B:B,2020), IF($T$4=6, SUMIFS(Data!D:D,Data!A:A,'Support (2)'!$R$8,Data!C:C,'Support (2)'!A2,Data!B:B,2020),0))))))</f>
        <v>611</v>
      </c>
      <c r="D2">
        <f>IF($T$4=1,SUMIFS(Data!D:D,Data!A:A,'Support (2)'!$R$1,Data!C:C,'Support (2)'!A2,Data!B:B,2021),IF($T$4=2,SUMIFS(Data!D:D,Data!A:A,'Support (2)'!$R$4,Data!C:C,'Support (2)'!A2,Data!B:B,2021),IF($T$4=3,SUMIFS(Data!D:D,Data!A:A,'Support (2)'!$R$5,Data!C:C,'Support (2)'!A2,Data!B:B,2021),IF($T$4=4,SUMIFS(Data!D:D,Data!A:A,'Support (2)'!$R$6,Data!C:C,'Support (2)'!A2,Data!B:B,2021),IF($T$4=5,SUMIFS(Data!D:D,Data!A:A,'Support (2)'!$R$7,Data!C:C,'Support (2)'!A2,Data!B:B,2021),IF($T$4=6,SUMIFS(Data!D:D,Data!A:A,'Support (2)'!$R$8,Data!C:C,'Support (2)'!A2,Data!B:B,2021),0))))))</f>
        <v>525</v>
      </c>
      <c r="E2">
        <f>MAX(C2,D2)</f>
        <v>611</v>
      </c>
      <c r="F2">
        <f>MAX(C2,D2)</f>
        <v>611</v>
      </c>
      <c r="G2">
        <f t="shared" ref="G2:G3" si="0">E2</f>
        <v>611</v>
      </c>
      <c r="H2">
        <f>F2</f>
        <v>611</v>
      </c>
      <c r="I2" t="e">
        <f>IF(D2&gt;C2,D2-C2,na)</f>
        <v>#NAME?</v>
      </c>
      <c r="J2" t="e">
        <f>IF(D2&gt;C2,D2-C2,na)</f>
        <v>#NAME?</v>
      </c>
      <c r="K2">
        <f>IF(D2&lt;C2,C2-D2,na)</f>
        <v>86</v>
      </c>
      <c r="L2">
        <f>IF(D2&lt;C2,C2-D2,na)</f>
        <v>86</v>
      </c>
      <c r="M2" s="6" t="str">
        <f>IF(ISERROR(I2),"","+"&amp; TEXT(I2/C2,"0%"))</f>
        <v/>
      </c>
      <c r="N2" s="6" t="str">
        <f>IF(ISERROR(I2),"","+"&amp; TEXT(I2/C2,"0%"))</f>
        <v/>
      </c>
      <c r="O2" s="6" t="str">
        <f>IF(ISERROR(K2),"","-"&amp; TEXT(K2/C2,"0%"))</f>
        <v>-14%</v>
      </c>
      <c r="P2" s="6" t="str">
        <f>IF(ISERROR(K2),"","-"&amp; TEXT(K2/C2,"0%"))</f>
        <v>-14%</v>
      </c>
    </row>
    <row r="3" spans="1:20" x14ac:dyDescent="0.25">
      <c r="A3" t="s">
        <v>58</v>
      </c>
      <c r="C3">
        <f>IF($T$4=1, SUMIFS(Data!D:D,Data!A:A,'Support (2)'!$R$1,Data!C:C,'Support (2)'!A3,Data!B:B,2020), IF($T$4=2, SUMIFS(Data!D:D,Data!A:A,'Support (2)'!$R$4,Data!C:C,'Support (2)'!A3,Data!B:B,2020), IF($T$4=3, SUMIFS(Data!D:D,Data!A:A,'Support (2)'!$R$5,Data!C:C,'Support (2)'!A3,Data!B:B,2020), IF($T$4=4, SUMIFS(Data!D:D,Data!A:A,'Support (2)'!$R$6,Data!C:C,'Support (2)'!A3,Data!B:B,2020), IF($T$4=5, SUMIFS(Data!D:D,Data!A:A,'Support (2)'!$R$7,Data!C:C,'Support (2)'!A3,Data!B:B,2020), IF($T$4=6, SUMIFS(Data!D:D,Data!A:A,'Support (2)'!$R$8,Data!C:C,'Support (2)'!A3,Data!B:B,2020),0))))))</f>
        <v>580</v>
      </c>
      <c r="D3">
        <f>IF($T$4=1,SUMIFS(Data!D:D,Data!A:A,'Support (2)'!$R$1,Data!C:C,'Support (2)'!A3,Data!B:B,2021),IF($T$4=2,SUMIFS(Data!D:D,Data!A:A,'Support (2)'!$R$4,Data!C:C,'Support (2)'!A3,Data!B:B,2021),IF($T$4=3,SUMIFS(Data!D:D,Data!A:A,'Support (2)'!$R$5,Data!C:C,'Support (2)'!A3,Data!B:B,2021),IF($T$4=4,SUMIFS(Data!D:D,Data!A:A,'Support (2)'!$R$6,Data!C:C,'Support (2)'!A3,Data!B:B,2021),IF($T$4=5,SUMIFS(Data!D:D,Data!A:A,'Support (2)'!$R$7,Data!C:C,'Support (2)'!A3,Data!B:B,2021),IF($T$4=6,SUMIFS(Data!D:D,Data!A:A,'Support (2)'!$R$8,Data!C:C,'Support (2)'!A3,Data!B:B,2021),0))))))</f>
        <v>361</v>
      </c>
      <c r="E3">
        <f>MAX(C3,D3)</f>
        <v>580</v>
      </c>
      <c r="F3">
        <f>MAX(C3,D3)</f>
        <v>580</v>
      </c>
      <c r="G3">
        <f t="shared" si="0"/>
        <v>580</v>
      </c>
      <c r="H3">
        <f t="shared" ref="H3:H5" si="1">F3</f>
        <v>580</v>
      </c>
      <c r="I3" t="e">
        <f>IF(D3&gt;C3,D3-C3,na)</f>
        <v>#NAME?</v>
      </c>
      <c r="J3" t="e">
        <f>IF(D3&gt;C3,D3-C3,na)</f>
        <v>#NAME?</v>
      </c>
      <c r="K3">
        <f>IF(D3&lt;C3,C3-D3,na)</f>
        <v>219</v>
      </c>
      <c r="L3">
        <f>IF(D3&lt;C3,C3-D3,na)</f>
        <v>219</v>
      </c>
      <c r="M3" s="6" t="str">
        <f>IF(ISERROR(I3),"","+"&amp; TEXT(I3/C3,"0%"))</f>
        <v/>
      </c>
      <c r="N3" s="6" t="str">
        <f t="shared" ref="N3:N5" si="2">IF(ISERROR(I3),"","+"&amp; TEXT(I3/C3,"0%"))</f>
        <v/>
      </c>
      <c r="O3" s="6" t="str">
        <f>IF(ISERROR(K3),"","-"&amp; TEXT(K3/C3,"0%"))</f>
        <v>-38%</v>
      </c>
      <c r="P3" s="6" t="str">
        <f t="shared" ref="P3:P5" si="3">IF(ISERROR(K3),"","-"&amp; TEXT(K3/C3,"0%"))</f>
        <v>-38%</v>
      </c>
    </row>
    <row r="4" spans="1:20" x14ac:dyDescent="0.25">
      <c r="A4" t="s">
        <v>22</v>
      </c>
      <c r="B4">
        <f>IF($T$4=1, SUMIFS(Data!D:D,Data!A:A,'Support (2)'!$R$1,Data!C:C,'Support (2)'!A4,Data!B:B,2019), IF($T$4=2, SUMIFS(Data!D:D,Data!A:A,'Support (2)'!$R$4,Data!C:C,'Support (2)'!A4,Data!B:B,2019),IF($T$4=3, SUMIFS(Data!D:D,Data!A:A,'Support (2)'!$R$5,Data!C:C,'Support (2)'!A4,Data!B:B,2019),IF($T$4=4, SUMIFS(Data!D:D,Data!A:A,'Support (2)'!$R$6,Data!C:C,'Support (2)'!A4,Data!B:B,2019),IF($T$4=5, SUMIFS(Data!D:D,Data!A:A,'Support (2)'!$R$7,Data!C:C,'Support (2)'!A4,Data!B:B,2019),IF($T$4=6, SUMIFS(Data!D:D,Data!A:A,'Support (2)'!$R$8,Data!C:C,'Support (2)'!A4,Data!B:B,2019),0))))))</f>
        <v>588</v>
      </c>
      <c r="C4">
        <f>IF($T$4=1, SUMIFS(Data!D:D,Data!A:A,'Support (2)'!$R$1,Data!C:C,'Support (2)'!A4,Data!B:B,2020), IF($T$4=2, SUMIFS(Data!D:D,Data!A:A,'Support (2)'!$R$4,Data!C:C,'Support (2)'!A4,Data!B:B,2020), IF($T$4=3, SUMIFS(Data!D:D,Data!A:A,'Support (2)'!$R$5,Data!C:C,'Support (2)'!A4,Data!B:B,2020), IF($T$4=4, SUMIFS(Data!D:D,Data!A:A,'Support (2)'!$R$6,Data!C:C,'Support (2)'!A4,Data!B:B,2020), IF($T$4=5, SUMIFS(Data!D:D,Data!A:A,'Support (2)'!$R$7,Data!C:C,'Support (2)'!A4,Data!B:B,2020), IF($T$4=6, SUMIFS(Data!D:D,Data!A:A,'Support (2)'!$R$8,Data!C:C,'Support (2)'!A4,Data!B:B,2020),0))))))</f>
        <v>604</v>
      </c>
      <c r="D4">
        <f>IF($T$4=1,SUMIFS(Data!D:D,Data!A:A,'Support (2)'!$R$1,Data!C:C,'Support (2)'!A4,Data!B:B,2021),IF($T$4=2,SUMIFS(Data!D:D,Data!A:A,'Support (2)'!$R$4,Data!C:C,'Support (2)'!A4,Data!B:B,2021),IF($T$4=3,SUMIFS(Data!D:D,Data!A:A,'Support (2)'!$R$5,Data!C:C,'Support (2)'!A4,Data!B:B,2021),IF($T$4=4,SUMIFS(Data!D:D,Data!A:A,'Support (2)'!$R$6,Data!C:C,'Support (2)'!A4,Data!B:B,2021),IF($T$4=5,SUMIFS(Data!D:D,Data!A:A,'Support (2)'!$R$7,Data!C:C,'Support (2)'!A4,Data!B:B,2021),IF($T$4=6,SUMIFS(Data!D:D,Data!A:A,'Support (2)'!$R$8,Data!C:C,'Support (2)'!A4,Data!B:B,2021),0))))))</f>
        <v>655</v>
      </c>
      <c r="E4">
        <f>MAX(C4,D4)</f>
        <v>655</v>
      </c>
      <c r="F4">
        <f>MAX(C4,D4)</f>
        <v>655</v>
      </c>
      <c r="G4">
        <f>E4</f>
        <v>655</v>
      </c>
      <c r="H4">
        <f t="shared" si="1"/>
        <v>655</v>
      </c>
      <c r="I4">
        <f>IF(D4&gt;C4,D4-C4,na)</f>
        <v>51</v>
      </c>
      <c r="J4">
        <f>IF(D4&gt;C4,D4-C4,na)</f>
        <v>51</v>
      </c>
      <c r="K4" t="e">
        <f>IF(D4&lt;C4,C4-D4,na)</f>
        <v>#NAME?</v>
      </c>
      <c r="L4" t="e">
        <f>IF(D4&lt;C4,C4-D4,na)</f>
        <v>#NAME?</v>
      </c>
      <c r="M4" s="6" t="str">
        <f>IF(ISERROR(I4),"","+"&amp; TEXT(I4/C4,"0%"))</f>
        <v>+8%</v>
      </c>
      <c r="N4" s="6" t="str">
        <f t="shared" si="2"/>
        <v>+8%</v>
      </c>
      <c r="O4" s="6" t="str">
        <f>IF(ISERROR(K4),"","-"&amp; TEXT(K4/C4,"0%"))</f>
        <v/>
      </c>
      <c r="P4" s="6" t="str">
        <f t="shared" si="3"/>
        <v/>
      </c>
      <c r="R4" t="s">
        <v>23</v>
      </c>
      <c r="S4" t="b">
        <v>0</v>
      </c>
      <c r="T4">
        <v>1</v>
      </c>
    </row>
    <row r="5" spans="1:20" s="16" customFormat="1" x14ac:dyDescent="0.25">
      <c r="A5" s="18" t="s">
        <v>28</v>
      </c>
      <c r="B5" s="18">
        <f>IF($T$4=1, SUMIFS(Data!D:D,Data!A:A,'Support (2)'!$R$1,Data!C:C,'Support (2)'!A5,Data!B:B,2019), IF($T$4=2, SUMIFS(Data!D:D,Data!A:A,'Support (2)'!$R$4,Data!C:C,'Support (2)'!A5,Data!B:B,2019),IF($T$4=3, SUMIFS(Data!D:D,Data!A:A,'Support (2)'!$R$5,Data!C:C,'Support (2)'!A5,Data!B:B,2019),IF($T$4=4, SUMIFS(Data!D:D,Data!A:A,'Support (2)'!$R$6,Data!C:C,'Support (2)'!A5,Data!B:B,2019),IF($T$4=5, SUMIFS(Data!D:D,Data!A:A,'Support (2)'!$R$7,Data!C:C,'Support (2)'!A5,Data!B:B,2019),IF($T$4=6, SUMIFS(Data!D:D,Data!A:A,'Support (2)'!$R$8,Data!C:C,'Support (2)'!A5,Data!B:B,2019),0))))))</f>
        <v>667</v>
      </c>
      <c r="C5" s="18">
        <f>IF($T$4=1, SUMIFS(Data!D:D,Data!A:A,'Support (2)'!$R$1,Data!C:C,'Support (2)'!A5,Data!B:B,2020), IF($T$4=2, SUMIFS(Data!D:D,Data!A:A,'Support (2)'!$R$4,Data!C:C,'Support (2)'!A5,Data!B:B,2020), IF($T$4=3, SUMIFS(Data!D:D,Data!A:A,'Support (2)'!$R$5,Data!C:C,'Support (2)'!A5,Data!B:B,2020), IF($T$4=4, SUMIFS(Data!D:D,Data!A:A,'Support (2)'!$R$6,Data!C:C,'Support (2)'!A5,Data!B:B,2020), IF($T$4=5, SUMIFS(Data!D:D,Data!A:A,'Support (2)'!$R$7,Data!C:C,'Support (2)'!A5,Data!B:B,2020), IF($T$4=6, SUMIFS(Data!D:D,Data!A:A,'Support (2)'!$R$8,Data!C:C,'Support (2)'!A5,Data!B:B,2020),0))))))</f>
        <v>511</v>
      </c>
      <c r="D5" s="18">
        <f>IF($T$4=1,SUMIFS(Data!D:D,Data!A:A,'Support (2)'!$R$1,Data!C:C,'Support (2)'!A5,Data!B:B,2021),IF($T$4=2,SUMIFS(Data!D:D,Data!A:A,'Support (2)'!$R$4,Data!C:C,'Support (2)'!A5,Data!B:B,2021),IF($T$4=3,SUMIFS(Data!D:D,Data!A:A,'Support (2)'!$R$5,Data!C:C,'Support (2)'!A5,Data!B:B,2021),IF($T$4=4,SUMIFS(Data!D:D,Data!A:A,'Support (2)'!$R$6,Data!C:C,'Support (2)'!A5,Data!B:B,2021),IF($T$4=5,SUMIFS(Data!D:D,Data!A:A,'Support (2)'!$R$7,Data!C:C,'Support (2)'!A5,Data!B:B,2021),IF($T$4=6,SUMIFS(Data!D:D,Data!A:A,'Support (2)'!$R$8,Data!C:C,'Support (2)'!A5,Data!B:B,2021),0))))))</f>
        <v>676</v>
      </c>
      <c r="E5" s="18">
        <f>MAX(C5,D5)</f>
        <v>676</v>
      </c>
      <c r="F5" s="18">
        <f>MAX(C5,D5)</f>
        <v>676</v>
      </c>
      <c r="G5" s="18">
        <f t="shared" ref="G5:G13" si="4">E5</f>
        <v>676</v>
      </c>
      <c r="H5" s="18">
        <f t="shared" si="1"/>
        <v>676</v>
      </c>
      <c r="I5" s="18">
        <f>IF(D5&gt;C5,D5-C5,na)</f>
        <v>165</v>
      </c>
      <c r="J5" s="18">
        <f>IF(D5&gt;C5,D5-C5,na)</f>
        <v>165</v>
      </c>
      <c r="K5" s="18" t="e">
        <f>IF(D5&lt;C5,C5-D5,na)</f>
        <v>#NAME?</v>
      </c>
      <c r="L5" s="18" t="e">
        <f>IF(D5&lt;C5,C5-D5,na)</f>
        <v>#NAME?</v>
      </c>
      <c r="M5" s="19" t="str">
        <f>IF(ISERROR(I5),"","+"&amp; TEXT(I5/C5,"0%"))</f>
        <v>+32%</v>
      </c>
      <c r="N5" s="19" t="str">
        <f t="shared" si="2"/>
        <v>+32%</v>
      </c>
      <c r="O5" s="19" t="str">
        <f>IF(ISERROR(K5),"","-"&amp; TEXT(K5/C5,"0%"))</f>
        <v/>
      </c>
      <c r="P5" s="19" t="str">
        <f t="shared" si="3"/>
        <v/>
      </c>
      <c r="R5" s="17" t="s">
        <v>27</v>
      </c>
      <c r="S5" s="17" t="b">
        <v>1</v>
      </c>
    </row>
    <row r="6" spans="1:20" x14ac:dyDescent="0.25">
      <c r="A6" t="s">
        <v>29</v>
      </c>
      <c r="B6">
        <f>IF($T$4=1, SUMIFS(Data!D:D,Data!A:A,'Support (2)'!$R$1,Data!C:C,'Support (2)'!A6,Data!B:B,2019), IF($T$4=2, SUMIFS(Data!D:D,Data!A:A,'Support (2)'!$R$4,Data!C:C,'Support (2)'!A6,Data!B:B,2019),IF($T$4=3, SUMIFS(Data!D:D,Data!A:A,'Support (2)'!$R$5,Data!C:C,'Support (2)'!A6,Data!B:B,2019),IF($T$4=4, SUMIFS(Data!D:D,Data!A:A,'Support (2)'!$R$6,Data!C:C,'Support (2)'!A6,Data!B:B,2019),IF($T$4=5, SUMIFS(Data!D:D,Data!A:A,'Support (2)'!$R$7,Data!C:C,'Support (2)'!A6,Data!B:B,2019),IF($T$4=6, SUMIFS(Data!D:D,Data!A:A,'Support (2)'!$R$8,Data!C:C,'Support (2)'!A6,Data!B:B,2019),0))))))</f>
        <v>632</v>
      </c>
      <c r="C6">
        <f>IF($T$4=1, SUMIFS(Data!D:D,Data!A:A,'Support (2)'!$R$1,Data!C:C,'Support (2)'!A6,Data!B:B,2020), IF($T$4=2, SUMIFS(Data!D:D,Data!A:A,'Support (2)'!$R$4,Data!C:C,'Support (2)'!A6,Data!B:B,2020), IF($T$4=3, SUMIFS(Data!D:D,Data!A:A,'Support (2)'!$R$5,Data!C:C,'Support (2)'!A6,Data!B:B,2020), IF($T$4=4, SUMIFS(Data!D:D,Data!A:A,'Support (2)'!$R$6,Data!C:C,'Support (2)'!A6,Data!B:B,2020), IF($T$4=5, SUMIFS(Data!D:D,Data!A:A,'Support (2)'!$R$7,Data!C:C,'Support (2)'!A6,Data!B:B,2020), IF($T$4=6, SUMIFS(Data!D:D,Data!A:A,'Support (2)'!$R$8,Data!C:C,'Support (2)'!A6,Data!B:B,2020),0))))))</f>
        <v>492</v>
      </c>
      <c r="E6">
        <f t="shared" ref="E5:E13" si="5">MAX(B6:C6)</f>
        <v>632</v>
      </c>
      <c r="G6">
        <f t="shared" si="4"/>
        <v>632</v>
      </c>
      <c r="I6" t="e">
        <f>IF(C6&gt;B6,C6-B6,na)</f>
        <v>#NAME?</v>
      </c>
      <c r="K6">
        <f t="shared" ref="K5:K13" si="6">IF(C6&lt;B6,B6-C6,NA())</f>
        <v>140</v>
      </c>
      <c r="M6" s="6" t="str">
        <f t="shared" ref="M5:M13" si="7">IF(ISERROR(I6),"","+"&amp; TEXT(I6/B6,"0%"))</f>
        <v/>
      </c>
      <c r="N6" s="6"/>
      <c r="O6" s="6" t="str">
        <f t="shared" ref="O5:O13" si="8">IF(ISERROR(K6),"","-"&amp; TEXT(K6/B6,"0%"))</f>
        <v>-22%</v>
      </c>
      <c r="P6" s="6"/>
      <c r="R6" t="s">
        <v>25</v>
      </c>
      <c r="S6" t="b">
        <v>1</v>
      </c>
      <c r="T6" t="str">
        <f>CHOOSE(T4, "Permits Issued", "Inspections Completed", "CO's", "Residential Plan Reviews", "Commercial Plan Reviews", "Residential Finals")</f>
        <v>Permits Issued</v>
      </c>
    </row>
    <row r="7" spans="1:20" x14ac:dyDescent="0.25">
      <c r="A7" t="s">
        <v>30</v>
      </c>
      <c r="B7">
        <f>IF($T$4=1, SUMIFS(Data!D:D,Data!A:A,'Support (2)'!$R$1,Data!C:C,'Support (2)'!A7,Data!B:B,2019), IF($T$4=2, SUMIFS(Data!D:D,Data!A:A,'Support (2)'!$R$4,Data!C:C,'Support (2)'!A7,Data!B:B,2019),IF($T$4=3, SUMIFS(Data!D:D,Data!A:A,'Support (2)'!$R$5,Data!C:C,'Support (2)'!A7,Data!B:B,2019),IF($T$4=4, SUMIFS(Data!D:D,Data!A:A,'Support (2)'!$R$6,Data!C:C,'Support (2)'!A7,Data!B:B,2019),IF($T$4=5, SUMIFS(Data!D:D,Data!A:A,'Support (2)'!$R$7,Data!C:C,'Support (2)'!A7,Data!B:B,2019),IF($T$4=6, SUMIFS(Data!D:D,Data!A:A,'Support (2)'!$R$8,Data!C:C,'Support (2)'!A7,Data!B:B,2019),0))))))</f>
        <v>582</v>
      </c>
      <c r="C7">
        <f>IF($T$4=1, SUMIFS(Data!D:D,Data!A:A,'Support (2)'!$R$1,Data!C:C,'Support (2)'!A7,Data!B:B,2020), IF($T$4=2, SUMIFS(Data!D:D,Data!A:A,'Support (2)'!$R$4,Data!C:C,'Support (2)'!A7,Data!B:B,2020), IF($T$4=3, SUMIFS(Data!D:D,Data!A:A,'Support (2)'!$R$5,Data!C:C,'Support (2)'!A7,Data!B:B,2020), IF($T$4=4, SUMIFS(Data!D:D,Data!A:A,'Support (2)'!$R$6,Data!C:C,'Support (2)'!A7,Data!B:B,2020), IF($T$4=5, SUMIFS(Data!D:D,Data!A:A,'Support (2)'!$R$7,Data!C:C,'Support (2)'!A7,Data!B:B,2020), IF($T$4=6, SUMIFS(Data!D:D,Data!A:A,'Support (2)'!$R$8,Data!C:C,'Support (2)'!A7,Data!B:B,2020),0))))))</f>
        <v>569</v>
      </c>
      <c r="E7">
        <f t="shared" si="5"/>
        <v>582</v>
      </c>
      <c r="G7">
        <f t="shared" si="4"/>
        <v>582</v>
      </c>
      <c r="I7" t="e">
        <f>IF(C7&gt;B7,C7-B7,na)</f>
        <v>#NAME?</v>
      </c>
      <c r="K7">
        <f t="shared" si="6"/>
        <v>13</v>
      </c>
      <c r="M7" s="6" t="str">
        <f t="shared" si="7"/>
        <v/>
      </c>
      <c r="N7" s="6"/>
      <c r="O7" s="6" t="str">
        <f t="shared" si="8"/>
        <v>-2%</v>
      </c>
      <c r="P7" s="6"/>
      <c r="R7" t="s">
        <v>26</v>
      </c>
      <c r="S7" t="b">
        <v>0</v>
      </c>
    </row>
    <row r="8" spans="1:20" x14ac:dyDescent="0.25">
      <c r="A8" t="s">
        <v>31</v>
      </c>
      <c r="B8">
        <f>IF($T$4=1, SUMIFS(Data!D:D,Data!A:A,'Support (2)'!$R$1,Data!C:C,'Support (2)'!A8,Data!B:B,2019), IF($T$4=2, SUMIFS(Data!D:D,Data!A:A,'Support (2)'!$R$4,Data!C:C,'Support (2)'!A8,Data!B:B,2019),IF($T$4=3, SUMIFS(Data!D:D,Data!A:A,'Support (2)'!$R$5,Data!C:C,'Support (2)'!A8,Data!B:B,2019),IF($T$4=4, SUMIFS(Data!D:D,Data!A:A,'Support (2)'!$R$6,Data!C:C,'Support (2)'!A8,Data!B:B,2019),IF($T$4=5, SUMIFS(Data!D:D,Data!A:A,'Support (2)'!$R$7,Data!C:C,'Support (2)'!A8,Data!B:B,2019),IF($T$4=6, SUMIFS(Data!D:D,Data!A:A,'Support (2)'!$R$8,Data!C:C,'Support (2)'!A8,Data!B:B,2019),0))))))</f>
        <v>750</v>
      </c>
      <c r="C8">
        <f>IF($T$4=1, SUMIFS(Data!D:D,Data!A:A,'Support (2)'!$R$1,Data!C:C,'Support (2)'!A8,Data!B:B,2020), IF($T$4=2, SUMIFS(Data!D:D,Data!A:A,'Support (2)'!$R$4,Data!C:C,'Support (2)'!A8,Data!B:B,2020), IF($T$4=3, SUMIFS(Data!D:D,Data!A:A,'Support (2)'!$R$5,Data!C:C,'Support (2)'!A8,Data!B:B,2020), IF($T$4=4, SUMIFS(Data!D:D,Data!A:A,'Support (2)'!$R$6,Data!C:C,'Support (2)'!A8,Data!B:B,2020), IF($T$4=5, SUMIFS(Data!D:D,Data!A:A,'Support (2)'!$R$7,Data!C:C,'Support (2)'!A8,Data!B:B,2020), IF($T$4=6, SUMIFS(Data!D:D,Data!A:A,'Support (2)'!$R$8,Data!C:C,'Support (2)'!A8,Data!B:B,2020),0))))))</f>
        <v>591</v>
      </c>
      <c r="E8">
        <f t="shared" si="5"/>
        <v>750</v>
      </c>
      <c r="G8">
        <f t="shared" si="4"/>
        <v>750</v>
      </c>
      <c r="I8" t="e">
        <f>IF(C8&gt;B8,C8-B8,na)</f>
        <v>#NAME?</v>
      </c>
      <c r="K8">
        <f t="shared" si="6"/>
        <v>159</v>
      </c>
      <c r="M8" s="6" t="str">
        <f t="shared" si="7"/>
        <v/>
      </c>
      <c r="N8" s="6"/>
      <c r="O8" s="6" t="str">
        <f t="shared" si="8"/>
        <v>-21%</v>
      </c>
      <c r="P8" s="6"/>
      <c r="R8" t="s">
        <v>24</v>
      </c>
      <c r="S8" t="b">
        <v>0</v>
      </c>
    </row>
    <row r="9" spans="1:20" x14ac:dyDescent="0.25">
      <c r="A9" t="s">
        <v>42</v>
      </c>
      <c r="B9">
        <f>IF($T$4=1, SUMIFS(Data!D:D,Data!A:A,'Support (2)'!$R$1,Data!C:C,'Support (2)'!A9,Data!B:B,2019), IF($T$4=2, SUMIFS(Data!D:D,Data!A:A,'Support (2)'!$R$4,Data!C:C,'Support (2)'!A9,Data!B:B,2019),IF($T$4=3, SUMIFS(Data!D:D,Data!A:A,'Support (2)'!$R$5,Data!C:C,'Support (2)'!A9,Data!B:B,2019),IF($T$4=4, SUMIFS(Data!D:D,Data!A:A,'Support (2)'!$R$6,Data!C:C,'Support (2)'!A9,Data!B:B,2019),IF($T$4=5, SUMIFS(Data!D:D,Data!A:A,'Support (2)'!$R$7,Data!C:C,'Support (2)'!A9,Data!B:B,2019),IF($T$4=6, SUMIFS(Data!D:D,Data!A:A,'Support (2)'!$R$8,Data!C:C,'Support (2)'!A9,Data!B:B,2019),0))))))</f>
        <v>631</v>
      </c>
      <c r="C9">
        <f>IF($T$4=1, SUMIFS(Data!D:D,Data!A:A,'Support (2)'!$R$1,Data!C:C,'Support (2)'!A9,Data!B:B,2020), IF($T$4=2, SUMIFS(Data!D:D,Data!A:A,'Support (2)'!$R$4,Data!C:C,'Support (2)'!A9,Data!B:B,2020), IF($T$4=3, SUMIFS(Data!D:D,Data!A:A,'Support (2)'!$R$5,Data!C:C,'Support (2)'!A9,Data!B:B,2020), IF($T$4=4, SUMIFS(Data!D:D,Data!A:A,'Support (2)'!$R$6,Data!C:C,'Support (2)'!A9,Data!B:B,2020), IF($T$4=5, SUMIFS(Data!D:D,Data!A:A,'Support (2)'!$R$7,Data!C:C,'Support (2)'!A9,Data!B:B,2020), IF($T$4=6, SUMIFS(Data!D:D,Data!A:A,'Support (2)'!$R$8,Data!C:C,'Support (2)'!A9,Data!B:B,2020),0))))))</f>
        <v>574</v>
      </c>
      <c r="E9">
        <f t="shared" si="5"/>
        <v>631</v>
      </c>
      <c r="G9">
        <f t="shared" si="4"/>
        <v>631</v>
      </c>
      <c r="I9" t="e">
        <f>IF(C9&gt;B9,C9-B9,na)</f>
        <v>#NAME?</v>
      </c>
      <c r="K9">
        <f t="shared" si="6"/>
        <v>57</v>
      </c>
      <c r="M9" s="6" t="str">
        <f t="shared" si="7"/>
        <v/>
      </c>
      <c r="N9" s="6"/>
      <c r="O9" s="6" t="str">
        <f t="shared" si="8"/>
        <v>-9%</v>
      </c>
      <c r="P9" s="6"/>
    </row>
    <row r="10" spans="1:20" x14ac:dyDescent="0.25">
      <c r="A10" t="s">
        <v>43</v>
      </c>
      <c r="B10">
        <f>IF($T$4=1, SUMIFS(Data!D:D,Data!A:A,'Support (2)'!$R$1,Data!C:C,'Support (2)'!A10,Data!B:B,2019), IF($T$4=2, SUMIFS(Data!D:D,Data!A:A,'Support (2)'!$R$4,Data!C:C,'Support (2)'!A10,Data!B:B,2019),IF($T$4=3, SUMIFS(Data!D:D,Data!A:A,'Support (2)'!$R$5,Data!C:C,'Support (2)'!A10,Data!B:B,2019),IF($T$4=4, SUMIFS(Data!D:D,Data!A:A,'Support (2)'!$R$6,Data!C:C,'Support (2)'!A10,Data!B:B,2019),IF($T$4=5, SUMIFS(Data!D:D,Data!A:A,'Support (2)'!$R$7,Data!C:C,'Support (2)'!A10,Data!B:B,2019),IF($T$4=6, SUMIFS(Data!D:D,Data!A:A,'Support (2)'!$R$8,Data!C:C,'Support (2)'!A10,Data!B:B,2019),0))))))</f>
        <v>579</v>
      </c>
      <c r="C10">
        <f>IF($T$4=1, SUMIFS(Data!D:D,Data!A:A,'Support (2)'!$R$1,Data!C:C,'Support (2)'!A10,Data!B:B,2020), IF($T$4=2, SUMIFS(Data!D:D,Data!A:A,'Support (2)'!$R$4,Data!C:C,'Support (2)'!A10,Data!B:B,2020), IF($T$4=3, SUMIFS(Data!D:D,Data!A:A,'Support (2)'!$R$5,Data!C:C,'Support (2)'!A10,Data!B:B,2020), IF($T$4=4, SUMIFS(Data!D:D,Data!A:A,'Support (2)'!$R$6,Data!C:C,'Support (2)'!A10,Data!B:B,2020), IF($T$4=5, SUMIFS(Data!D:D,Data!A:A,'Support (2)'!$R$7,Data!C:C,'Support (2)'!A10,Data!B:B,2020), IF($T$4=6, SUMIFS(Data!D:D,Data!A:A,'Support (2)'!$R$8,Data!C:C,'Support (2)'!A10,Data!B:B,2020),0))))))</f>
        <v>607</v>
      </c>
      <c r="E10">
        <f t="shared" si="5"/>
        <v>607</v>
      </c>
      <c r="G10">
        <f t="shared" si="4"/>
        <v>607</v>
      </c>
      <c r="I10">
        <f>IF(C10&gt;B10,C10-B10,na)</f>
        <v>28</v>
      </c>
      <c r="K10" t="e">
        <f t="shared" si="6"/>
        <v>#N/A</v>
      </c>
      <c r="M10" s="6" t="str">
        <f t="shared" si="7"/>
        <v>+5%</v>
      </c>
      <c r="N10" s="6"/>
      <c r="O10" s="6" t="str">
        <f t="shared" si="8"/>
        <v/>
      </c>
      <c r="P10" s="6"/>
    </row>
    <row r="11" spans="1:20" x14ac:dyDescent="0.25">
      <c r="A11" t="s">
        <v>44</v>
      </c>
      <c r="B11">
        <f>IF($T$4=1, SUMIFS(Data!D:D,Data!A:A,'Support (2)'!$R$1,Data!C:C,'Support (2)'!A11,Data!B:B,2019), IF($T$4=2, SUMIFS(Data!D:D,Data!A:A,'Support (2)'!$R$4,Data!C:C,'Support (2)'!A11,Data!B:B,2019),IF($T$4=3, SUMIFS(Data!D:D,Data!A:A,'Support (2)'!$R$5,Data!C:C,'Support (2)'!A11,Data!B:B,2019),IF($T$4=4, SUMIFS(Data!D:D,Data!A:A,'Support (2)'!$R$6,Data!C:C,'Support (2)'!A11,Data!B:B,2019),IF($T$4=5, SUMIFS(Data!D:D,Data!A:A,'Support (2)'!$R$7,Data!C:C,'Support (2)'!A11,Data!B:B,2019),IF($T$4=6, SUMIFS(Data!D:D,Data!A:A,'Support (2)'!$R$8,Data!C:C,'Support (2)'!A11,Data!B:B,2019),0))))))</f>
        <v>684</v>
      </c>
      <c r="C11">
        <f>IF($T$4=1, SUMIFS(Data!D:D,Data!A:A,'Support (2)'!$R$1,Data!C:C,'Support (2)'!A11,Data!B:B,2020), IF($T$4=2, SUMIFS(Data!D:D,Data!A:A,'Support (2)'!$R$4,Data!C:C,'Support (2)'!A11,Data!B:B,2020), IF($T$4=3, SUMIFS(Data!D:D,Data!A:A,'Support (2)'!$R$5,Data!C:C,'Support (2)'!A11,Data!B:B,2020), IF($T$4=4, SUMIFS(Data!D:D,Data!A:A,'Support (2)'!$R$6,Data!C:C,'Support (2)'!A11,Data!B:B,2020), IF($T$4=5, SUMIFS(Data!D:D,Data!A:A,'Support (2)'!$R$7,Data!C:C,'Support (2)'!A11,Data!B:B,2020), IF($T$4=6, SUMIFS(Data!D:D,Data!A:A,'Support (2)'!$R$8,Data!C:C,'Support (2)'!A11,Data!B:B,2020),0))))))</f>
        <v>517</v>
      </c>
      <c r="E11">
        <f t="shared" si="5"/>
        <v>684</v>
      </c>
      <c r="G11">
        <f t="shared" si="4"/>
        <v>684</v>
      </c>
      <c r="I11" t="e">
        <f>IF(C11&gt;B11,C11-B11,na)</f>
        <v>#NAME?</v>
      </c>
      <c r="K11">
        <f t="shared" si="6"/>
        <v>167</v>
      </c>
      <c r="M11" s="6" t="str">
        <f t="shared" si="7"/>
        <v/>
      </c>
      <c r="N11" s="6"/>
      <c r="O11" s="6" t="str">
        <f t="shared" si="8"/>
        <v>-24%</v>
      </c>
      <c r="P11" s="6"/>
    </row>
    <row r="12" spans="1:20" x14ac:dyDescent="0.25">
      <c r="A12" t="s">
        <v>45</v>
      </c>
      <c r="B12">
        <f>IF($T$4=1, SUMIFS(Data!D:D,Data!A:A,'Support (2)'!$R$1,Data!C:C,'Support (2)'!A12,Data!B:B,2019), IF($T$4=2, SUMIFS(Data!D:D,Data!A:A,'Support (2)'!$R$4,Data!C:C,'Support (2)'!A12,Data!B:B,2019),IF($T$4=3, SUMIFS(Data!D:D,Data!A:A,'Support (2)'!$R$5,Data!C:C,'Support (2)'!A12,Data!B:B,2019),IF($T$4=4, SUMIFS(Data!D:D,Data!A:A,'Support (2)'!$R$6,Data!C:C,'Support (2)'!A12,Data!B:B,2019),IF($T$4=5, SUMIFS(Data!D:D,Data!A:A,'Support (2)'!$R$7,Data!C:C,'Support (2)'!A12,Data!B:B,2019),IF($T$4=6, SUMIFS(Data!D:D,Data!A:A,'Support (2)'!$R$8,Data!C:C,'Support (2)'!A12,Data!B:B,2019),0))))))</f>
        <v>533</v>
      </c>
      <c r="C12">
        <f>IF($T$4=1, SUMIFS(Data!D:D,Data!A:A,'Support (2)'!$R$1,Data!C:C,'Support (2)'!A12,Data!B:B,2020), IF($T$4=2, SUMIFS(Data!D:D,Data!A:A,'Support (2)'!$R$4,Data!C:C,'Support (2)'!A12,Data!B:B,2020), IF($T$4=3, SUMIFS(Data!D:D,Data!A:A,'Support (2)'!$R$5,Data!C:C,'Support (2)'!A12,Data!B:B,2020), IF($T$4=4, SUMIFS(Data!D:D,Data!A:A,'Support (2)'!$R$6,Data!C:C,'Support (2)'!A12,Data!B:B,2020), IF($T$4=5, SUMIFS(Data!D:D,Data!A:A,'Support (2)'!$R$7,Data!C:C,'Support (2)'!A12,Data!B:B,2020), IF($T$4=6, SUMIFS(Data!D:D,Data!A:A,'Support (2)'!$R$8,Data!C:C,'Support (2)'!A12,Data!B:B,2020),0))))))</f>
        <v>518</v>
      </c>
      <c r="E12">
        <f t="shared" si="5"/>
        <v>533</v>
      </c>
      <c r="G12">
        <f t="shared" si="4"/>
        <v>533</v>
      </c>
      <c r="I12" t="e">
        <f>IF(C12&gt;B12,C12-B12,na)</f>
        <v>#NAME?</v>
      </c>
      <c r="K12">
        <f t="shared" si="6"/>
        <v>15</v>
      </c>
      <c r="M12" s="6" t="str">
        <f t="shared" si="7"/>
        <v/>
      </c>
      <c r="N12" s="6"/>
      <c r="O12" s="6" t="str">
        <f t="shared" si="8"/>
        <v>-3%</v>
      </c>
      <c r="P12" s="6"/>
    </row>
    <row r="13" spans="1:20" x14ac:dyDescent="0.25">
      <c r="A13" t="s">
        <v>46</v>
      </c>
      <c r="B13">
        <f>IF($T$4=1, SUMIFS(Data!D:D,Data!A:A,'Support (2)'!$R$1,Data!C:C,'Support (2)'!A13,Data!B:B,2019), IF($T$4=2, SUMIFS(Data!D:D,Data!A:A,'Support (2)'!$R$4,Data!C:C,'Support (2)'!A13,Data!B:B,2019),IF($T$4=3, SUMIFS(Data!D:D,Data!A:A,'Support (2)'!$R$5,Data!C:C,'Support (2)'!A13,Data!B:B,2019),IF($T$4=4, SUMIFS(Data!D:D,Data!A:A,'Support (2)'!$R$6,Data!C:C,'Support (2)'!A13,Data!B:B,2019),IF($T$4=5, SUMIFS(Data!D:D,Data!A:A,'Support (2)'!$R$7,Data!C:C,'Support (2)'!A13,Data!B:B,2019),IF($T$4=6, SUMIFS(Data!D:D,Data!A:A,'Support (2)'!$R$8,Data!C:C,'Support (2)'!A13,Data!B:B,2019),0))))))</f>
        <v>566</v>
      </c>
      <c r="C13">
        <f>IF($T$4=1, SUMIFS(Data!D:D,Data!A:A,'Support (2)'!$R$1,Data!C:C,'Support (2)'!A13,Data!B:B,2020), IF($T$4=2, SUMIFS(Data!D:D,Data!A:A,'Support (2)'!$R$4,Data!C:C,'Support (2)'!A13,Data!B:B,2020), IF($T$4=3, SUMIFS(Data!D:D,Data!A:A,'Support (2)'!$R$5,Data!C:C,'Support (2)'!A13,Data!B:B,2020), IF($T$4=4, SUMIFS(Data!D:D,Data!A:A,'Support (2)'!$R$6,Data!C:C,'Support (2)'!A13,Data!B:B,2020), IF($T$4=5, SUMIFS(Data!D:D,Data!A:A,'Support (2)'!$R$7,Data!C:C,'Support (2)'!A13,Data!B:B,2020), IF($T$4=6, SUMIFS(Data!D:D,Data!A:A,'Support (2)'!$R$8,Data!C:C,'Support (2)'!A13,Data!B:B,2020),0))))))</f>
        <v>498</v>
      </c>
      <c r="E13">
        <f t="shared" si="5"/>
        <v>566</v>
      </c>
      <c r="G13">
        <f t="shared" si="4"/>
        <v>566</v>
      </c>
      <c r="I13" t="e">
        <f>IF(C13&gt;B13,C13-B13,na)</f>
        <v>#NAME?</v>
      </c>
      <c r="K13">
        <f t="shared" si="6"/>
        <v>68</v>
      </c>
      <c r="M13" s="6" t="str">
        <f t="shared" si="7"/>
        <v/>
      </c>
      <c r="N13" s="6"/>
      <c r="O13" s="6" t="str">
        <f t="shared" si="8"/>
        <v>-12%</v>
      </c>
      <c r="P13" s="6"/>
    </row>
    <row r="21" spans="1:11" ht="45" x14ac:dyDescent="0.25">
      <c r="A21" t="s">
        <v>0</v>
      </c>
      <c r="B21" t="s">
        <v>1</v>
      </c>
      <c r="C21" s="1" t="s">
        <v>2</v>
      </c>
      <c r="D21" s="1" t="s">
        <v>59</v>
      </c>
      <c r="E21" t="s">
        <v>3</v>
      </c>
      <c r="F21" t="s">
        <v>61</v>
      </c>
      <c r="G21" s="1" t="s">
        <v>4</v>
      </c>
      <c r="H21" s="1" t="s">
        <v>63</v>
      </c>
      <c r="I21" s="1" t="s">
        <v>5</v>
      </c>
      <c r="J21" s="1" t="s">
        <v>65</v>
      </c>
      <c r="K21" t="s">
        <v>6</v>
      </c>
    </row>
    <row r="22" spans="1:11" x14ac:dyDescent="0.25">
      <c r="A22" s="10" t="s">
        <v>53</v>
      </c>
      <c r="B22">
        <f>IF($T$4=1,Data_Totals!B8,NA())</f>
        <v>518</v>
      </c>
      <c r="C22" s="1" t="e">
        <f>IF($T$4=2,Data_Totals!C8,NA())</f>
        <v>#N/A</v>
      </c>
      <c r="D22" s="1"/>
      <c r="E22" t="e">
        <f>IF($T$4=3,Data_Totals!D8,NA())</f>
        <v>#N/A</v>
      </c>
      <c r="G22" s="1" t="e">
        <f>IF($T$4=4,Data_Totals!E8,NA())</f>
        <v>#N/A</v>
      </c>
      <c r="H22" s="1"/>
      <c r="I22" s="1" t="e">
        <f>IF($T$4=5,Data_Totals!F8,NA())</f>
        <v>#N/A</v>
      </c>
      <c r="J22" s="1"/>
      <c r="K22" t="e">
        <f>IF($T$4=6,Data_Totals!G8,NA())</f>
        <v>#N/A</v>
      </c>
    </row>
    <row r="23" spans="1:11" x14ac:dyDescent="0.25">
      <c r="A23" s="10" t="s">
        <v>54</v>
      </c>
      <c r="B23">
        <f>IF($T$4=1,Data_Totals!B9,NA())</f>
        <v>533</v>
      </c>
      <c r="C23" s="1" t="e">
        <f>IF($T$4=2,Data_Totals!C9,NA())</f>
        <v>#N/A</v>
      </c>
      <c r="D23" s="1"/>
      <c r="E23" t="e">
        <f>IF($T$4=3,Data_Totals!D9,NA())</f>
        <v>#N/A</v>
      </c>
      <c r="G23" s="1" t="e">
        <f>IF($T$4=4,Data_Totals!E9,NA())</f>
        <v>#N/A</v>
      </c>
      <c r="H23" s="1"/>
      <c r="I23" s="1" t="e">
        <f>IF($T$4=5,Data_Totals!F9,NA())</f>
        <v>#N/A</v>
      </c>
      <c r="J23" s="1"/>
      <c r="K23" t="e">
        <f>IF($T$4=6,Data_Totals!G9,NA())</f>
        <v>#N/A</v>
      </c>
    </row>
    <row r="24" spans="1:11" x14ac:dyDescent="0.25">
      <c r="A24" s="10" t="s">
        <v>51</v>
      </c>
      <c r="B24">
        <f>IF($T$4=1,Data_Totals!B10,NA())</f>
        <v>517</v>
      </c>
      <c r="C24" s="1" t="e">
        <f>IF($T$4=2,Data_Totals!C10,NA())</f>
        <v>#N/A</v>
      </c>
      <c r="D24" s="1"/>
      <c r="E24" t="e">
        <f>IF($T$4=3,Data_Totals!D10,NA())</f>
        <v>#N/A</v>
      </c>
      <c r="G24" s="1" t="e">
        <f>IF($T$4=4,Data_Totals!E10,NA())</f>
        <v>#N/A</v>
      </c>
      <c r="H24" s="1"/>
      <c r="I24" s="1" t="e">
        <f>IF($T$4=5,Data_Totals!F10,NA())</f>
        <v>#N/A</v>
      </c>
      <c r="J24" s="1"/>
      <c r="K24" t="e">
        <f>IF($T$4=6,Data_Totals!G10,NA())</f>
        <v>#N/A</v>
      </c>
    </row>
    <row r="25" spans="1:11" x14ac:dyDescent="0.25">
      <c r="A25" s="10" t="s">
        <v>52</v>
      </c>
      <c r="B25">
        <f>IF($T$4=1,Data_Totals!B11,NA())</f>
        <v>684</v>
      </c>
      <c r="C25" s="1" t="e">
        <f>IF($T$4=2,Data_Totals!C11,NA())</f>
        <v>#N/A</v>
      </c>
      <c r="D25" s="1"/>
      <c r="E25" t="e">
        <f>IF($T$4=3,Data_Totals!D11,NA())</f>
        <v>#N/A</v>
      </c>
      <c r="G25" s="1" t="e">
        <f>IF($T$4=4,Data_Totals!E11,NA())</f>
        <v>#N/A</v>
      </c>
      <c r="H25" s="1"/>
      <c r="I25" s="1" t="e">
        <f>IF($T$4=5,Data_Totals!F11,NA())</f>
        <v>#N/A</v>
      </c>
      <c r="J25" s="1"/>
      <c r="K25" t="e">
        <f>IF($T$4=6,Data_Totals!G11,NA())</f>
        <v>#N/A</v>
      </c>
    </row>
    <row r="26" spans="1:11" x14ac:dyDescent="0.25">
      <c r="A26" s="10" t="s">
        <v>49</v>
      </c>
      <c r="B26">
        <f>IF($T$4=1,Data_Totals!B12,NA())</f>
        <v>607</v>
      </c>
      <c r="C26" s="1" t="e">
        <f>IF($T$4=2,Data_Totals!C12,NA())</f>
        <v>#N/A</v>
      </c>
      <c r="D26" s="1"/>
      <c r="E26" t="e">
        <f>IF($T$4=3,Data_Totals!D12,NA())</f>
        <v>#N/A</v>
      </c>
      <c r="G26" s="1" t="e">
        <f>IF($T$4=4,Data_Totals!E12,NA())</f>
        <v>#N/A</v>
      </c>
      <c r="H26" s="1"/>
      <c r="I26" s="1" t="e">
        <f>IF($T$4=5,Data_Totals!F12,NA())</f>
        <v>#N/A</v>
      </c>
      <c r="J26" s="1"/>
      <c r="K26" t="e">
        <f>IF($T$4=6,Data_Totals!G12,NA())</f>
        <v>#N/A</v>
      </c>
    </row>
    <row r="27" spans="1:11" x14ac:dyDescent="0.25">
      <c r="A27" s="10" t="s">
        <v>50</v>
      </c>
      <c r="B27">
        <f>IF($T$4=1,Data_Totals!B13,NA())</f>
        <v>579</v>
      </c>
      <c r="C27" s="1" t="e">
        <f>IF($T$4=2,Data_Totals!C13,NA())</f>
        <v>#N/A</v>
      </c>
      <c r="D27" s="1"/>
      <c r="E27" t="e">
        <f>IF($T$4=3,Data_Totals!D13,NA())</f>
        <v>#N/A</v>
      </c>
      <c r="G27" s="1" t="e">
        <f>IF($T$4=4,Data_Totals!E13,NA())</f>
        <v>#N/A</v>
      </c>
      <c r="H27" s="1"/>
      <c r="I27" s="1" t="e">
        <f>IF($T$4=5,Data_Totals!F13,NA())</f>
        <v>#N/A</v>
      </c>
      <c r="J27" s="1"/>
      <c r="K27" t="e">
        <f>IF($T$4=6,Data_Totals!G13,NA())</f>
        <v>#N/A</v>
      </c>
    </row>
    <row r="28" spans="1:11" x14ac:dyDescent="0.25">
      <c r="A28" s="10" t="s">
        <v>47</v>
      </c>
      <c r="B28">
        <f>IF($T$4=1,Data_Totals!B14,NA())</f>
        <v>574</v>
      </c>
      <c r="C28" s="1" t="e">
        <f>IF($T$4=2,Data_Totals!C14,NA())</f>
        <v>#N/A</v>
      </c>
      <c r="D28" s="1"/>
      <c r="E28" t="e">
        <f>IF($T$4=3,Data_Totals!D14,NA())</f>
        <v>#N/A</v>
      </c>
      <c r="G28" s="1" t="e">
        <f>IF($T$4=4,Data_Totals!E14,NA())</f>
        <v>#N/A</v>
      </c>
      <c r="H28" s="1"/>
      <c r="I28" s="1" t="e">
        <f>IF($T$4=5,Data_Totals!F14,NA())</f>
        <v>#N/A</v>
      </c>
      <c r="J28" s="1"/>
      <c r="K28" t="e">
        <f>IF($T$4=6,Data_Totals!G14,NA())</f>
        <v>#N/A</v>
      </c>
    </row>
    <row r="29" spans="1:11" x14ac:dyDescent="0.25">
      <c r="A29" s="10" t="s">
        <v>48</v>
      </c>
      <c r="B29">
        <f>IF($T$4=1,Data_Totals!B15,NA())</f>
        <v>631</v>
      </c>
      <c r="C29" s="1" t="e">
        <f>IF($T$4=2,Data_Totals!C15,NA())</f>
        <v>#N/A</v>
      </c>
      <c r="D29" s="1"/>
      <c r="E29" t="e">
        <f>IF($T$4=3,Data_Totals!D15,NA())</f>
        <v>#N/A</v>
      </c>
      <c r="G29" s="1" t="e">
        <f>IF($T$4=4,Data_Totals!E15,NA())</f>
        <v>#N/A</v>
      </c>
      <c r="H29" s="1"/>
      <c r="I29" s="1" t="e">
        <f>IF($T$4=5,Data_Totals!F15,NA())</f>
        <v>#N/A</v>
      </c>
      <c r="J29" s="1"/>
      <c r="K29" t="e">
        <f>IF($T$4=6,Data_Totals!G15,NA())</f>
        <v>#N/A</v>
      </c>
    </row>
    <row r="30" spans="1:11" x14ac:dyDescent="0.25">
      <c r="A30" s="2" t="s">
        <v>7</v>
      </c>
      <c r="B30">
        <f>IF($T$4=1,Data_Totals!B16,NA())</f>
        <v>591</v>
      </c>
      <c r="C30" t="e">
        <f>IF($T$4=2,Data_Totals!C16,NA())</f>
        <v>#N/A</v>
      </c>
      <c r="E30" t="e">
        <f>IF($T$4=3,Data_Totals!D16,NA())</f>
        <v>#N/A</v>
      </c>
      <c r="G30" t="e">
        <f>IF($T$4=4,Data_Totals!E16,NA())</f>
        <v>#N/A</v>
      </c>
      <c r="I30" t="e">
        <f>IF($T$4=5,Data_Totals!F16,NA())</f>
        <v>#N/A</v>
      </c>
      <c r="K30" t="e">
        <f>IF($T$4=6,Data_Totals!G16,NA())</f>
        <v>#N/A</v>
      </c>
    </row>
    <row r="31" spans="1:11" x14ac:dyDescent="0.25">
      <c r="A31" s="2" t="s">
        <v>8</v>
      </c>
      <c r="B31">
        <f>IF($T$4=1,Data_Totals!B17,NA())</f>
        <v>750</v>
      </c>
      <c r="C31" t="e">
        <f>IF($T$4=2,Data_Totals!C17,NA())</f>
        <v>#N/A</v>
      </c>
      <c r="E31" t="e">
        <f>IF($T$4=3,Data_Totals!D17,NA())</f>
        <v>#N/A</v>
      </c>
      <c r="G31" t="e">
        <f>IF($T$4=4,Data_Totals!E17,NA())</f>
        <v>#N/A</v>
      </c>
      <c r="I31" t="e">
        <f>IF($T$4=5,Data_Totals!F17,NA())</f>
        <v>#N/A</v>
      </c>
      <c r="K31" t="e">
        <f>IF($T$4=6,Data_Totals!G17,NA())</f>
        <v>#N/A</v>
      </c>
    </row>
    <row r="32" spans="1:11" x14ac:dyDescent="0.25">
      <c r="A32" s="2" t="s">
        <v>9</v>
      </c>
      <c r="B32">
        <f>IF($T$4=1,Data_Totals!B18,NA())</f>
        <v>569</v>
      </c>
      <c r="C32" t="e">
        <f>IF($T$4=2,Data_Totals!C18,NA())</f>
        <v>#N/A</v>
      </c>
      <c r="E32" t="e">
        <f>IF($T$4=3,Data_Totals!D18,NA())</f>
        <v>#N/A</v>
      </c>
      <c r="G32" t="e">
        <f>IF($T$4=4,Data_Totals!E18,NA())</f>
        <v>#N/A</v>
      </c>
      <c r="I32" t="e">
        <f>IF($T$4=5,Data_Totals!F18,NA())</f>
        <v>#N/A</v>
      </c>
      <c r="K32" t="e">
        <f>IF($T$4=6,Data_Totals!G18,NA())</f>
        <v>#N/A</v>
      </c>
    </row>
    <row r="33" spans="1:11" x14ac:dyDescent="0.25">
      <c r="A33" s="2" t="s">
        <v>10</v>
      </c>
      <c r="B33">
        <f>IF($T$4=1,Data_Totals!B19,NA())</f>
        <v>582</v>
      </c>
      <c r="C33" t="e">
        <f>IF($T$4=2,Data_Totals!C19,NA())</f>
        <v>#N/A</v>
      </c>
      <c r="E33" t="e">
        <f>IF($T$4=3,Data_Totals!D19,NA())</f>
        <v>#N/A</v>
      </c>
      <c r="G33" t="e">
        <f>IF($T$4=4,Data_Totals!E19,NA())</f>
        <v>#N/A</v>
      </c>
      <c r="I33" t="e">
        <f>IF($T$4=5,Data_Totals!F19,NA())</f>
        <v>#N/A</v>
      </c>
      <c r="K33" t="e">
        <f>IF($T$4=6,Data_Totals!G19,NA())</f>
        <v>#N/A</v>
      </c>
    </row>
    <row r="34" spans="1:11" x14ac:dyDescent="0.25">
      <c r="A34" s="2" t="s">
        <v>11</v>
      </c>
      <c r="B34">
        <f>IF($T$4=1,Data_Totals!B20,NA())</f>
        <v>492</v>
      </c>
      <c r="C34" t="e">
        <f>IF($T$4=2,Data_Totals!C20,NA())</f>
        <v>#N/A</v>
      </c>
      <c r="E34" t="e">
        <f>IF($T$4=3,Data_Totals!D20,NA())</f>
        <v>#N/A</v>
      </c>
      <c r="G34" t="e">
        <f>IF($T$4=4,Data_Totals!E20,NA())</f>
        <v>#N/A</v>
      </c>
      <c r="I34" t="e">
        <f>IF($T$4=5,Data_Totals!F20,NA())</f>
        <v>#N/A</v>
      </c>
      <c r="K34" t="e">
        <f>IF($T$4=6,Data_Totals!G20,NA())</f>
        <v>#N/A</v>
      </c>
    </row>
    <row r="35" spans="1:11" x14ac:dyDescent="0.25">
      <c r="A35" s="2" t="s">
        <v>12</v>
      </c>
      <c r="B35">
        <f>IF($T$4=1,Data_Totals!B21,NA())</f>
        <v>632</v>
      </c>
      <c r="C35" t="e">
        <f>IF($T$4=2,Data_Totals!C21,NA())</f>
        <v>#N/A</v>
      </c>
      <c r="E35" t="e">
        <f>IF($T$4=3,Data_Totals!D21,NA())</f>
        <v>#N/A</v>
      </c>
      <c r="G35" t="e">
        <f>IF($T$4=4,Data_Totals!E21,NA())</f>
        <v>#N/A</v>
      </c>
      <c r="I35" t="e">
        <f>IF($T$4=5,Data_Totals!F21,NA())</f>
        <v>#N/A</v>
      </c>
      <c r="K35" t="e">
        <f>IF($T$4=6,Data_Totals!G21,NA())</f>
        <v>#N/A</v>
      </c>
    </row>
    <row r="36" spans="1:11" x14ac:dyDescent="0.25">
      <c r="A36" s="2" t="s">
        <v>13</v>
      </c>
      <c r="B36">
        <f>IF($T$4=1,Data_Totals!B22,NA())</f>
        <v>511</v>
      </c>
      <c r="C36" t="e">
        <f>IF($T$4=2,Data_Totals!C22,NA())</f>
        <v>#N/A</v>
      </c>
      <c r="E36" t="e">
        <f>IF($T$4=3,Data_Totals!D22,NA())</f>
        <v>#N/A</v>
      </c>
      <c r="G36" t="e">
        <f>IF($T$4=4,Data_Totals!E22,NA())</f>
        <v>#N/A</v>
      </c>
      <c r="I36" t="e">
        <f>IF($T$4=5,Data_Totals!F22,NA())</f>
        <v>#N/A</v>
      </c>
      <c r="K36" t="e">
        <f>IF($T$4=6,Data_Totals!G22,NA())</f>
        <v>#N/A</v>
      </c>
    </row>
    <row r="37" spans="1:11" x14ac:dyDescent="0.25">
      <c r="A37" s="2" t="s">
        <v>14</v>
      </c>
      <c r="B37">
        <f>IF($T$4=1,Data_Totals!B23,NA())</f>
        <v>667</v>
      </c>
      <c r="C37" t="e">
        <f>IF($T$4=2,Data_Totals!C23,NA())</f>
        <v>#N/A</v>
      </c>
      <c r="E37" t="e">
        <f>IF($T$4=3,Data_Totals!D23,NA())</f>
        <v>#N/A</v>
      </c>
      <c r="G37" t="e">
        <f>IF($T$4=4,Data_Totals!E23,NA())</f>
        <v>#N/A</v>
      </c>
      <c r="I37" t="e">
        <f>IF($T$4=5,Data_Totals!F23,NA())</f>
        <v>#N/A</v>
      </c>
      <c r="K37" t="e">
        <f>IF($T$4=6,Data_Totals!G23,NA())</f>
        <v>#N/A</v>
      </c>
    </row>
    <row r="38" spans="1:11" x14ac:dyDescent="0.25">
      <c r="A38" s="2" t="s">
        <v>15</v>
      </c>
      <c r="B38">
        <f>IF($T$4=1,Data_Totals!B24,NA())</f>
        <v>604</v>
      </c>
      <c r="C38" t="e">
        <f>IF($T$4=2,Data_Totals!C24,NA())</f>
        <v>#N/A</v>
      </c>
      <c r="E38" t="e">
        <f>IF($T$4=3,Data_Totals!D24,NA())</f>
        <v>#N/A</v>
      </c>
      <c r="G38" t="e">
        <f>IF($T$4=4,Data_Totals!E24,NA())</f>
        <v>#N/A</v>
      </c>
      <c r="I38" t="e">
        <f>IF($T$4=5,Data_Totals!F24,NA())</f>
        <v>#N/A</v>
      </c>
      <c r="K38" t="e">
        <f>IF($T$4=6,Data_Totals!G24,NA())</f>
        <v>#N/A</v>
      </c>
    </row>
    <row r="39" spans="1:11" x14ac:dyDescent="0.25">
      <c r="A39" s="2" t="s">
        <v>16</v>
      </c>
      <c r="B39">
        <f>IF($T$4=1,Data_Totals!B25,NA())</f>
        <v>588</v>
      </c>
      <c r="C39" t="e">
        <f>IF($T$4=2,Data_Totals!C25,NA())</f>
        <v>#N/A</v>
      </c>
      <c r="E39" t="e">
        <f>IF($T$4=3,Data_Totals!D25,NA())</f>
        <v>#N/A</v>
      </c>
      <c r="G39" t="e">
        <f>IF($T$4=4,Data_Totals!E25,NA())</f>
        <v>#N/A</v>
      </c>
      <c r="I39" t="e">
        <f>IF($T$4=5,Data_Totals!F25,NA())</f>
        <v>#N/A</v>
      </c>
      <c r="K39" t="e">
        <f>IF($T$4=6,Data_Totals!G25,NA())</f>
        <v>#N/A</v>
      </c>
    </row>
    <row r="40" spans="1:11" x14ac:dyDescent="0.25">
      <c r="A40" s="2"/>
    </row>
    <row r="41" spans="1:11" x14ac:dyDescent="0.25">
      <c r="A41" s="2"/>
    </row>
  </sheetData>
  <phoneticPr fontId="2" type="noConversion"/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Support</vt:lpstr>
      <vt:lpstr>CheckBox</vt:lpstr>
      <vt:lpstr>RadioButton</vt:lpstr>
      <vt:lpstr>Charts_Totals</vt:lpstr>
      <vt:lpstr>Charts_Totals (2)</vt:lpstr>
      <vt:lpstr>Charts_Totals (3)</vt:lpstr>
      <vt:lpstr>Data_Totals</vt:lpstr>
      <vt:lpstr>Data</vt:lpstr>
      <vt:lpstr>Support (2)</vt:lpstr>
      <vt:lpstr>ThisYrVsLastYr_RadioButton (2)</vt:lpstr>
      <vt:lpstr>MonthlyData(Apr20-21)</vt:lpstr>
      <vt:lpstr>Monthly Data (Apr2020-Apr2021)</vt:lpstr>
      <vt:lpstr>MonthlyDataChart(Apr20-Apr21)</vt:lpstr>
      <vt:lpstr>Charts_Webpage(Apr20-21)</vt:lpstr>
      <vt:lpstr>ThisYrVsLastYr_RadioButton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Shruti Patil</dc:creator>
  <cp:lastModifiedBy>Shruti Patil</cp:lastModifiedBy>
  <dcterms:created xsi:type="dcterms:W3CDTF">2020-08-14T08:21:20Z</dcterms:created>
  <dcterms:modified xsi:type="dcterms:W3CDTF">2021-05-10T05:40:34Z</dcterms:modified>
</cp:coreProperties>
</file>